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QUANG PHUOC\2024\QĐ DỰ TOÁN\"/>
    </mc:Choice>
  </mc:AlternateContent>
  <bookViews>
    <workbookView xWindow="0" yWindow="0" windowWidth="28800" windowHeight="12045"/>
  </bookViews>
  <sheets>
    <sheet name="thu" sheetId="1" r:id="rId1"/>
    <sheet name="chi" sheetId="2" r:id="rId2"/>
  </sheets>
  <definedNames>
    <definedName name="_xlnm.Print_Titles" localSheetId="1">chi!$5:$5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1" i="2" l="1"/>
  <c r="D140" i="2"/>
  <c r="F140" i="2" s="1"/>
  <c r="D138" i="2"/>
  <c r="F138" i="2" s="1"/>
  <c r="E137" i="2"/>
  <c r="F137" i="2" s="1"/>
  <c r="E136" i="2"/>
  <c r="F136" i="2" s="1"/>
  <c r="E135" i="2"/>
  <c r="F135" i="2" s="1"/>
  <c r="F134" i="2" s="1"/>
  <c r="E134" i="2"/>
  <c r="D134" i="2"/>
  <c r="F133" i="2"/>
  <c r="E133" i="2"/>
  <c r="F132" i="2"/>
  <c r="E132" i="2"/>
  <c r="F131" i="2"/>
  <c r="F130" i="2"/>
  <c r="F129" i="2"/>
  <c r="E129" i="2"/>
  <c r="D129" i="2"/>
  <c r="C129" i="2"/>
  <c r="F128" i="2"/>
  <c r="E128" i="2"/>
  <c r="D127" i="2"/>
  <c r="E127" i="2" s="1"/>
  <c r="E126" i="2"/>
  <c r="E121" i="2" s="1"/>
  <c r="E120" i="2" s="1"/>
  <c r="D126" i="2"/>
  <c r="F126" i="2" s="1"/>
  <c r="F125" i="2"/>
  <c r="F124" i="2"/>
  <c r="F123" i="2"/>
  <c r="F122" i="2"/>
  <c r="D121" i="2"/>
  <c r="C121" i="2"/>
  <c r="D120" i="2"/>
  <c r="C120" i="2"/>
  <c r="F119" i="2"/>
  <c r="E119" i="2"/>
  <c r="F118" i="2"/>
  <c r="E118" i="2"/>
  <c r="F117" i="2"/>
  <c r="E117" i="2"/>
  <c r="F116" i="2"/>
  <c r="E116" i="2"/>
  <c r="F115" i="2"/>
  <c r="D115" i="2"/>
  <c r="F114" i="2"/>
  <c r="D114" i="2"/>
  <c r="F113" i="2"/>
  <c r="E113" i="2"/>
  <c r="D113" i="2"/>
  <c r="C113" i="2"/>
  <c r="F112" i="2"/>
  <c r="E112" i="2"/>
  <c r="F111" i="2"/>
  <c r="E111" i="2"/>
  <c r="F110" i="2"/>
  <c r="E110" i="2"/>
  <c r="F109" i="2"/>
  <c r="E109" i="2"/>
  <c r="F108" i="2"/>
  <c r="E108" i="2"/>
  <c r="F107" i="2"/>
  <c r="E107" i="2"/>
  <c r="D107" i="2"/>
  <c r="C107" i="2"/>
  <c r="F106" i="2"/>
  <c r="E106" i="2"/>
  <c r="D106" i="2"/>
  <c r="C106" i="2"/>
  <c r="F105" i="2"/>
  <c r="E105" i="2"/>
  <c r="F104" i="2"/>
  <c r="E104" i="2"/>
  <c r="F103" i="2"/>
  <c r="E102" i="2"/>
  <c r="F102" i="2" s="1"/>
  <c r="D101" i="2"/>
  <c r="F101" i="2" s="1"/>
  <c r="E100" i="2"/>
  <c r="F100" i="2" s="1"/>
  <c r="E99" i="2"/>
  <c r="F99" i="2" s="1"/>
  <c r="E98" i="2"/>
  <c r="F98" i="2" s="1"/>
  <c r="E97" i="2"/>
  <c r="F97" i="2" s="1"/>
  <c r="E96" i="2"/>
  <c r="F96" i="2" s="1"/>
  <c r="E95" i="2"/>
  <c r="E94" i="2" s="1"/>
  <c r="D95" i="2"/>
  <c r="F95" i="2" s="1"/>
  <c r="D94" i="2"/>
  <c r="E93" i="2"/>
  <c r="F93" i="2" s="1"/>
  <c r="E92" i="2"/>
  <c r="D92" i="2"/>
  <c r="F92" i="2" s="1"/>
  <c r="F91" i="2"/>
  <c r="E91" i="2"/>
  <c r="F90" i="2"/>
  <c r="E90" i="2"/>
  <c r="F89" i="2"/>
  <c r="E89" i="2"/>
  <c r="D88" i="2"/>
  <c r="E88" i="2" s="1"/>
  <c r="E84" i="2" s="1"/>
  <c r="E79" i="2" s="1"/>
  <c r="E62" i="2" s="1"/>
  <c r="E87" i="2"/>
  <c r="F87" i="2" s="1"/>
  <c r="D86" i="2"/>
  <c r="F86" i="2" s="1"/>
  <c r="E85" i="2"/>
  <c r="F85" i="2" s="1"/>
  <c r="F83" i="2"/>
  <c r="E83" i="2"/>
  <c r="F82" i="2"/>
  <c r="E82" i="2"/>
  <c r="F81" i="2"/>
  <c r="E81" i="2"/>
  <c r="F80" i="2"/>
  <c r="E80" i="2"/>
  <c r="D78" i="2"/>
  <c r="F78" i="2" s="1"/>
  <c r="D77" i="2"/>
  <c r="F77" i="2" s="1"/>
  <c r="D76" i="2"/>
  <c r="F76" i="2" s="1"/>
  <c r="D75" i="2"/>
  <c r="F75" i="2" s="1"/>
  <c r="F74" i="2"/>
  <c r="F73" i="2"/>
  <c r="D73" i="2"/>
  <c r="F72" i="2"/>
  <c r="D72" i="2"/>
  <c r="F71" i="2"/>
  <c r="D71" i="2"/>
  <c r="C70" i="2"/>
  <c r="D69" i="2"/>
  <c r="F69" i="2" s="1"/>
  <c r="D68" i="2"/>
  <c r="F68" i="2" s="1"/>
  <c r="E67" i="2"/>
  <c r="C67" i="2"/>
  <c r="D66" i="2"/>
  <c r="F66" i="2" s="1"/>
  <c r="D65" i="2"/>
  <c r="F65" i="2" s="1"/>
  <c r="C65" i="2"/>
  <c r="E64" i="2"/>
  <c r="D64" i="2"/>
  <c r="C64" i="2"/>
  <c r="E63" i="2"/>
  <c r="C63" i="2"/>
  <c r="G63" i="2" s="1"/>
  <c r="C62" i="2"/>
  <c r="E61" i="2"/>
  <c r="F61" i="2" s="1"/>
  <c r="E60" i="2"/>
  <c r="F60" i="2" s="1"/>
  <c r="E59" i="2"/>
  <c r="F59" i="2" s="1"/>
  <c r="E58" i="2"/>
  <c r="F58" i="2" s="1"/>
  <c r="E57" i="2"/>
  <c r="D57" i="2"/>
  <c r="F57" i="2" s="1"/>
  <c r="F56" i="2"/>
  <c r="D56" i="2"/>
  <c r="C56" i="2"/>
  <c r="E55" i="2"/>
  <c r="E54" i="2" s="1"/>
  <c r="E52" i="2" s="1"/>
  <c r="E50" i="2" s="1"/>
  <c r="D55" i="2"/>
  <c r="C55" i="2"/>
  <c r="C54" i="2" s="1"/>
  <c r="D54" i="2"/>
  <c r="D52" i="2" s="1"/>
  <c r="F53" i="2"/>
  <c r="E53" i="2"/>
  <c r="E51" i="2"/>
  <c r="F51" i="2" s="1"/>
  <c r="F49" i="2"/>
  <c r="F48" i="2"/>
  <c r="F47" i="2"/>
  <c r="F46" i="2"/>
  <c r="F45" i="2"/>
  <c r="F44" i="2"/>
  <c r="F43" i="2" s="1"/>
  <c r="E43" i="2"/>
  <c r="D43" i="2"/>
  <c r="F42" i="2"/>
  <c r="F41" i="2"/>
  <c r="F40" i="2"/>
  <c r="F39" i="2"/>
  <c r="F38" i="2"/>
  <c r="F37" i="2"/>
  <c r="F36" i="2"/>
  <c r="F35" i="2"/>
  <c r="F34" i="2"/>
  <c r="F33" i="2"/>
  <c r="F32" i="2"/>
  <c r="D31" i="2"/>
  <c r="F31" i="2" s="1"/>
  <c r="F27" i="2" s="1"/>
  <c r="F30" i="2"/>
  <c r="F29" i="2"/>
  <c r="F28" i="2"/>
  <c r="E27" i="2"/>
  <c r="D27" i="2"/>
  <c r="F26" i="2"/>
  <c r="F25" i="2"/>
  <c r="E25" i="2"/>
  <c r="D25" i="2"/>
  <c r="F24" i="2"/>
  <c r="F23" i="2"/>
  <c r="F22" i="2"/>
  <c r="F21" i="2"/>
  <c r="F20" i="2"/>
  <c r="F19" i="2"/>
  <c r="F18" i="2"/>
  <c r="E18" i="2"/>
  <c r="F17" i="2"/>
  <c r="F16" i="2"/>
  <c r="F15" i="2" s="1"/>
  <c r="E15" i="2"/>
  <c r="D15" i="2"/>
  <c r="F14" i="2"/>
  <c r="F13" i="2"/>
  <c r="F12" i="2"/>
  <c r="F11" i="2"/>
  <c r="F10" i="2"/>
  <c r="F9" i="2" s="1"/>
  <c r="F8" i="2" s="1"/>
  <c r="E9" i="2"/>
  <c r="D9" i="2"/>
  <c r="D8" i="2"/>
  <c r="C8" i="2"/>
  <c r="E47" i="1"/>
  <c r="E42" i="1"/>
  <c r="E38" i="1"/>
  <c r="D33" i="1"/>
  <c r="D32" i="1"/>
  <c r="E31" i="1"/>
  <c r="D31" i="1"/>
  <c r="C31" i="1"/>
  <c r="D30" i="1"/>
  <c r="E29" i="1"/>
  <c r="E26" i="1"/>
  <c r="D26" i="1"/>
  <c r="C26" i="1"/>
  <c r="D25" i="1"/>
  <c r="D24" i="1"/>
  <c r="D22" i="1" s="1"/>
  <c r="D21" i="1" s="1"/>
  <c r="D23" i="1"/>
  <c r="E22" i="1"/>
  <c r="E21" i="1" s="1"/>
  <c r="C22" i="1"/>
  <c r="C21" i="1" s="1"/>
  <c r="E17" i="1"/>
  <c r="D17" i="1"/>
  <c r="C17" i="1"/>
  <c r="E14" i="1"/>
  <c r="D14" i="1"/>
  <c r="D10" i="1" s="1"/>
  <c r="D8" i="1" s="1"/>
  <c r="D7" i="1" s="1"/>
  <c r="D6" i="1" s="1"/>
  <c r="C14" i="1"/>
  <c r="E11" i="1"/>
  <c r="D11" i="1"/>
  <c r="E10" i="1"/>
  <c r="C10" i="1"/>
  <c r="C8" i="1" s="1"/>
  <c r="C7" i="1" s="1"/>
  <c r="C6" i="1" s="1"/>
  <c r="D9" i="1"/>
  <c r="E9" i="1" s="1"/>
  <c r="E8" i="1" s="1"/>
  <c r="G54" i="2" l="1"/>
  <c r="G52" i="2" s="1"/>
  <c r="C52" i="2"/>
  <c r="C50" i="2" s="1"/>
  <c r="C7" i="2" s="1"/>
  <c r="C6" i="2" s="1"/>
  <c r="E8" i="2"/>
  <c r="E7" i="2" s="1"/>
  <c r="E6" i="2" s="1"/>
  <c r="F55" i="2"/>
  <c r="F54" i="2" s="1"/>
  <c r="F52" i="2" s="1"/>
  <c r="F64" i="2"/>
  <c r="F67" i="2"/>
  <c r="F94" i="2"/>
  <c r="F88" i="2"/>
  <c r="F84" i="2" s="1"/>
  <c r="F79" i="2" s="1"/>
  <c r="F127" i="2"/>
  <c r="F121" i="2" s="1"/>
  <c r="F120" i="2" s="1"/>
  <c r="D67" i="2"/>
  <c r="D63" i="2" s="1"/>
  <c r="D62" i="2" s="1"/>
  <c r="D50" i="2" s="1"/>
  <c r="D7" i="2" s="1"/>
  <c r="D6" i="2" s="1"/>
  <c r="D70" i="2"/>
  <c r="F70" i="2" s="1"/>
  <c r="D84" i="2"/>
  <c r="D79" i="2" s="1"/>
  <c r="E35" i="1"/>
  <c r="E7" i="1" s="1"/>
  <c r="E6" i="1" s="1"/>
  <c r="F63" i="2" l="1"/>
  <c r="F62" i="2" s="1"/>
  <c r="F50" i="2" s="1"/>
  <c r="F7" i="2" s="1"/>
  <c r="F6" i="2" s="1"/>
</calcChain>
</file>

<file path=xl/sharedStrings.xml><?xml version="1.0" encoding="utf-8"?>
<sst xmlns="http://schemas.openxmlformats.org/spreadsheetml/2006/main" count="297" uniqueCount="234">
  <si>
    <t>Phụ lục 01</t>
  </si>
  <si>
    <t>DỰ TOÁN THU NGÂN SÁCH XÃ</t>
  </si>
  <si>
    <t>NĂM 2024</t>
  </si>
  <si>
    <t xml:space="preserve">                    Đơn vị tính : Đồng</t>
  </si>
  <si>
    <t>STT</t>
  </si>
  <si>
    <t>Nội dung</t>
  </si>
  <si>
    <t>Dự toán 
ngân sách huyện giao</t>
  </si>
  <si>
    <t>Dự toán
 ngân xã hưởng</t>
  </si>
  <si>
    <t>Dự  toán
 HĐND xã giao</t>
  </si>
  <si>
    <t>Ghi chú</t>
  </si>
  <si>
    <t>TỔNG THU</t>
  </si>
  <si>
    <t>A</t>
  </si>
  <si>
    <t>THU NGÂN SÁCH XÃ (I+...+IV)</t>
  </si>
  <si>
    <t>I</t>
  </si>
  <si>
    <t xml:space="preserve">Các khoản thu cố định tại xã </t>
  </si>
  <si>
    <t>Thu quỹ đất công ích và HLCS</t>
  </si>
  <si>
    <t>Thu Phí ,Lệ phí</t>
  </si>
  <si>
    <t>2.1</t>
  </si>
  <si>
    <r>
      <t xml:space="preserve">Lệ phí chứng thực và hộ tịch </t>
    </r>
    <r>
      <rPr>
        <sz val="9"/>
        <rFont val="Times New Roman"/>
        <family val="1"/>
      </rPr>
      <t>( bao gồm cả lệ phí đăng ký cư trú)</t>
    </r>
  </si>
  <si>
    <t>+ Lệ phí chứng thực</t>
  </si>
  <si>
    <t>+ Lệ phí hộ tịch</t>
  </si>
  <si>
    <t>2.2</t>
  </si>
  <si>
    <t>Lệ phí môn bài</t>
  </si>
  <si>
    <t>+ Lệ phí môn bài từ hộ cá thể</t>
  </si>
  <si>
    <t>+ Lệ phí môn bài HTX</t>
  </si>
  <si>
    <t>Thu khác ngân sách</t>
  </si>
  <si>
    <t>+ Các khoản thu khác</t>
  </si>
  <si>
    <t>+ Thu phạt</t>
  </si>
  <si>
    <t xml:space="preserve">+ Thu khác tiền chậm nộp </t>
  </si>
  <si>
    <t>II</t>
  </si>
  <si>
    <t>Các khoản thu phân chia tỷ lệ :</t>
  </si>
  <si>
    <t>Thu ngoài quốc doanh (Thuế  GTGT- TNDN)</t>
  </si>
  <si>
    <t>1.1</t>
  </si>
  <si>
    <t xml:space="preserve"> Hộ cá thể ( gồm vãng lai)</t>
  </si>
  <si>
    <t>1.2</t>
  </si>
  <si>
    <t xml:space="preserve"> Hợp tác xã</t>
  </si>
  <si>
    <t>Thuế TNCN</t>
  </si>
  <si>
    <t>Tiền sử dụng đất</t>
  </si>
  <si>
    <t>3.1</t>
  </si>
  <si>
    <t>Tỉnh Hưởng</t>
  </si>
  <si>
    <t>3.2</t>
  </si>
  <si>
    <t>Huyện Hưởng</t>
  </si>
  <si>
    <t>3.3</t>
  </si>
  <si>
    <t>Xã hưởng</t>
  </si>
  <si>
    <t>Phí trước bạ đất</t>
  </si>
  <si>
    <t>III</t>
  </si>
  <si>
    <t>Thu bổ sung ngân sách</t>
  </si>
  <si>
    <t>Bổ sung cân đối</t>
  </si>
  <si>
    <t>Bổ sung có mục tiêu</t>
  </si>
  <si>
    <t>IV</t>
  </si>
  <si>
    <t>Tạo nguồn cải cách tiền lương từ việc huy động 10% tiết kiệm chi thường xuyên 2024; huy động tiền lương các năm trước chuyển nguồn sang</t>
  </si>
  <si>
    <t>Thu chuyển nguồn năm trước sang</t>
  </si>
  <si>
    <t>Kinh phí chuyển nguồn năm 2022 chuyển sang</t>
  </si>
  <si>
    <t>Kinh phí BSMT kiên cố hóa kênh mương chuyển nguồn sang</t>
  </si>
  <si>
    <t>30% tăng thu, KP tăng thu tiết kiệm chi năm 2022 chuyển sang</t>
  </si>
  <si>
    <t>Kinh phí dự phòng năm 2022 chuyển sang</t>
  </si>
  <si>
    <t xml:space="preserve">KP lương Dự toán </t>
  </si>
  <si>
    <t>Lương CBCC</t>
  </si>
  <si>
    <t>Kp PC theo DQTV</t>
  </si>
  <si>
    <t>KP PC công an viên</t>
  </si>
  <si>
    <t>KP cán bộ điều động, luân chuyển</t>
  </si>
  <si>
    <t>B</t>
  </si>
  <si>
    <t>THU ĐỂ LẠI CHI QUA NGÂN SÁCH XÃ</t>
  </si>
  <si>
    <t>Thu huy động nhân dân đóng góp (Quỹ đền ơn đáp nghĩa)</t>
  </si>
  <si>
    <t xml:space="preserve">                                Phụ lục 02</t>
  </si>
  <si>
    <t xml:space="preserve"> DỰ TOÁN CHI NGÂN SÁCH </t>
  </si>
  <si>
    <t>Đơn vị tính: đồng</t>
  </si>
  <si>
    <t>Nội dung chi</t>
  </si>
  <si>
    <t>DTNS huyện giao</t>
  </si>
  <si>
    <t>DTNS HĐND xã giao</t>
  </si>
  <si>
    <t>DTNS tiết kiệm chi 10%</t>
  </si>
  <si>
    <t>DT sau khi trừ tiết kiệm chi 10%</t>
  </si>
  <si>
    <t xml:space="preserve">Tổng chi ngân sách xã </t>
  </si>
  <si>
    <t>Chi cân đối qua ngân sách (I+II+III+IV)</t>
  </si>
  <si>
    <t>Chi đầu tư phát triển</t>
  </si>
  <si>
    <t>Công trình trả nợ công trình hoàn thành</t>
  </si>
  <si>
    <t>Đổ nền đường KDC mới xóm 1, Khuông Phò</t>
  </si>
  <si>
    <t>Đổ nền đường các tuyến thôn Thủ Lễ 2, Thủ Lễ 3. Hạng mục: Đổ nền đường KDC mới đường KDC mới xóm 13 từ nhà Ô.Thuận - Ô. Tôn, Xóm 10 ( nhà Ông Xuyên đến nhà Ông Thạnh) thôn Thủ Lễ 3 và Đổ nền đường Xóm 3 ( nhà Bà Cung đến Xóm 2) thôn Thủ Lễ 2</t>
  </si>
  <si>
    <t>1.3</t>
  </si>
  <si>
    <t>Chỉnh trang khuôn viên NVH xã Quảng Phước</t>
  </si>
  <si>
    <t>1.4</t>
  </si>
  <si>
    <t>Nâng cấp, sữa chữa hệ thống lan can tại các trường học</t>
  </si>
  <si>
    <t>1.5</t>
  </si>
  <si>
    <t>Xây mới hàng rào phía sau trường TH số 1 Quảng Phước và đổ bê tông đường đi vào Trường TH số 2 Quảng Phước</t>
  </si>
  <si>
    <t>Chi đối ứng công trình năm 2023 chuyển sang</t>
  </si>
  <si>
    <t>Kiên cố hoá kênh mương HTX Đông Phước và HTX Mai Phước</t>
  </si>
  <si>
    <t>Xây dựng các Trạm bơm mini</t>
  </si>
  <si>
    <t>2.3</t>
  </si>
  <si>
    <t>Đầu tư hạ tầng vỉa hè, thoát nuớc, nâng cấp hệ thống điện chiếu sáng, cây xanh đường nội thị khu trung tâm xã Quảng Phước</t>
  </si>
  <si>
    <t>2.4</t>
  </si>
  <si>
    <t>Xây dựng mới các phòng học trường TH số 1 Quảng Phước</t>
  </si>
  <si>
    <t>2.5</t>
  </si>
  <si>
    <t>Nâng cấp, mở rộng đường Cửa Rào Nam, Cửa Rào Bắc</t>
  </si>
  <si>
    <t>2.6</t>
  </si>
  <si>
    <t>Kiên cố hóa kênh mương Cồn Đơn Nam và Bàu Quảng Thọ, HTX Đông Phước</t>
  </si>
  <si>
    <t>2.7</t>
  </si>
  <si>
    <t>Kiên cố hóa kênh Tam Đạt - Cồn Dôn - Mơn Cát, HTX Mai Phước</t>
  </si>
  <si>
    <t>2.8</t>
  </si>
  <si>
    <t>Trạm y tế xã Quảng Phước. Hạng mục: Cải tạo khối nhà chính và cổng</t>
  </si>
  <si>
    <t>2.9</t>
  </si>
  <si>
    <t>Trường mầm non xã Quảng Phước. Hạng mục: Nâng cấp, sửa chữa khối nhà A, khối nhà B và cầu nối</t>
  </si>
  <si>
    <t>Công trình chuyển từ KH đầu tư công năm 2023 sang năm 2024</t>
  </si>
  <si>
    <t>Đối ứng dự án: Đầu tư hạ tầng vỉa hè, thoát nuớc, nâng cấp hệ thống điện chiếu sáng, cây xanh đường nội thị khu trung tâm xã Quảng Phước</t>
  </si>
  <si>
    <t>Công trình năm 2024</t>
  </si>
  <si>
    <t>4.1</t>
  </si>
  <si>
    <t>Duy tu bảo dưỡng đường do xã quản lý</t>
  </si>
  <si>
    <t>4.2</t>
  </si>
  <si>
    <t>Quy hoạch chỉnh trang hai bên bờ sông Sịa</t>
  </si>
  <si>
    <t>4.3</t>
  </si>
  <si>
    <t>Xây mới nhà vệ sinh trường THCS Ngô Thế Lân</t>
  </si>
  <si>
    <t>4.4</t>
  </si>
  <si>
    <t>Điểm dân cư Cửa Rào Nam và Hói Đen xã Quảng Phước (Giai đoạn 2)</t>
  </si>
  <si>
    <t>4.5</t>
  </si>
  <si>
    <t>Sửa chữa trạm bơm Phước Lý, trạm bơm Mai Dương</t>
  </si>
  <si>
    <t>4.6</t>
  </si>
  <si>
    <t>Cống trì Nội</t>
  </si>
  <si>
    <t>4.7</t>
  </si>
  <si>
    <t>Trường Mầm non Quảng Phước (Cơ sở Phước Lập)</t>
  </si>
  <si>
    <t>4.8</t>
  </si>
  <si>
    <t>4.9</t>
  </si>
  <si>
    <t>4.10</t>
  </si>
  <si>
    <t>Đối ứng Dự án: Xây dựng mới các phòng học trường TH số 1 Quảng Phước</t>
  </si>
  <si>
    <t>4.11</t>
  </si>
  <si>
    <t>Đối ứng dự án: Trụ sở làm việc Công an xã Quảng Phước</t>
  </si>
  <si>
    <t>4.12</t>
  </si>
  <si>
    <t>Chỉnh trang trụ sở Đảng ủy, Mặt trận, đoàn thể và sân nội bộ xã (Giai đoạn 1)</t>
  </si>
  <si>
    <t>4.13</t>
  </si>
  <si>
    <t xml:space="preserve">Đê bao vùng chuyển đổi đất trồng lúa sang nuôi trồng thủy sản nước ngọt HTX Mai Phước. </t>
  </si>
  <si>
    <t>4.14</t>
  </si>
  <si>
    <t>Xây dựng chỉnh trang Kiot chợ xã</t>
  </si>
  <si>
    <t>4.15</t>
  </si>
  <si>
    <t xml:space="preserve">San ủi mặt bằng từ cầu Bộ Phi đến cầu Đan Điền, thay mới dây điện nhà văn hóa xã và sửa chữa hư hỏng tuyến đường thôn Lâm Lý </t>
  </si>
  <si>
    <t>Chi thường xuyên</t>
  </si>
  <si>
    <t>5.1</t>
  </si>
  <si>
    <t>Hỗ trợ làm điểm biển số nhà 1 thôn kiểu mẫu</t>
  </si>
  <si>
    <t>5.2</t>
  </si>
  <si>
    <t>Hỗ trợ xi măng bê tông đường giao thông và hệ thống thoát mương thoát nước</t>
  </si>
  <si>
    <t>5.3</t>
  </si>
  <si>
    <t>Nộp tiền bảo vệ đất trồng lúa</t>
  </si>
  <si>
    <t>5.4</t>
  </si>
  <si>
    <t>Hỗ trợ sữa chữa NVH thôn Mai Dương</t>
  </si>
  <si>
    <t>5.5</t>
  </si>
  <si>
    <t>Lập quy hoạch, cắm mốc phân lô đấu giá, quy hoạch</t>
  </si>
  <si>
    <t>Dự phòng</t>
  </si>
  <si>
    <t xml:space="preserve">Chi sự nghiệp kinh tế </t>
  </si>
  <si>
    <t>Chi sự nghiệp văn xã</t>
  </si>
  <si>
    <t>Sự nghiệp y tế, dân số và gia đình</t>
  </si>
  <si>
    <t>Sự nghiệp VHTT - TDTT- TT</t>
  </si>
  <si>
    <t>-</t>
  </si>
  <si>
    <t>Chi hoạt động Cuộc vận động "toàn dân đoàn kết NTM văn minh" và "toàn dân XD- ĐSVH khu dân cư, hổ trợ làng văn hóa, các ngày lễ lớn,…</t>
  </si>
  <si>
    <t>+ Hỗ trợ các thôn tổ chức Cuộc vận động "toàn dân đoàn kết NTM văn minh" và "toàn dân XD- ĐSVH khu dân cư</t>
  </si>
  <si>
    <t>+ Hỗ trợ làng văn hóa, các ngày lễ lớn, ngày kỷ niệm, tặng quà các cơ sở tôn giáo,…</t>
  </si>
  <si>
    <t>Sự nghiệp phát thanh truyền hình</t>
  </si>
  <si>
    <t>Chi sự nghiệp TDTT (bao gồm: Đua thuyền tại huyện, xã)</t>
  </si>
  <si>
    <t>Chi sự nghiệp đảm bảo xã hội (bao gồm vì sự tiến bộ phụ nữ 938, 939)</t>
  </si>
  <si>
    <t xml:space="preserve">Chi sự nghiệp giáo dục và đào tạo </t>
  </si>
  <si>
    <t xml:space="preserve">Chi quản lý hành chính </t>
  </si>
  <si>
    <t>Quỹ lương, phụ cấp QLHC</t>
  </si>
  <si>
    <t>Cán bộ công chức</t>
  </si>
  <si>
    <t>+Lương phụ cấp theo lương, BHXH, BHYT, KPCĐ CBCC</t>
  </si>
  <si>
    <t>+ Phụ cấp công vụ</t>
  </si>
  <si>
    <t>Phụ cấp người hoạt động không chuyên trách xã, thôn</t>
  </si>
  <si>
    <t>+Phụ cấp người hoạt động không chuyên trách xã</t>
  </si>
  <si>
    <t>+Phụ cấp người hoạt động không chuyên trách thôn</t>
  </si>
  <si>
    <t>Phụ cấp khác</t>
  </si>
  <si>
    <t>+Phụ cấp cấp ủy</t>
  </si>
  <si>
    <t>+Sinh hoạt phí đại biểu hội đồng nhân dân</t>
  </si>
  <si>
    <t>+Phụ cấp các ban của  HĐND</t>
  </si>
  <si>
    <t>+Phụ cấp hành chính 1 cửa</t>
  </si>
  <si>
    <t>+Phụ cấp hội đặc thù</t>
  </si>
  <si>
    <t>+Hỗ trợ CB kiểm soát đầu mối</t>
  </si>
  <si>
    <t>+ Pc thú y</t>
  </si>
  <si>
    <t>+ PC y tế thôn</t>
  </si>
  <si>
    <t>Chi hoạt động của Đảng, HĐND, UBND</t>
  </si>
  <si>
    <t>Chi hoạt động công tác Đảng</t>
  </si>
  <si>
    <t>+ Kinh phí hoạt động của Đảng theo QĐ 99</t>
  </si>
  <si>
    <t>+ Kinh phí hoạt động thường xuyên</t>
  </si>
  <si>
    <t>Chi hoạt động thường xuyên của HĐND</t>
  </si>
  <si>
    <t>Chi hoạt động của UBND</t>
  </si>
  <si>
    <t xml:space="preserve">+ Mua sắm dụng cụ, công cụ làm việc </t>
  </si>
  <si>
    <t>+ Chi khoán công tác phí</t>
  </si>
  <si>
    <t>+ Hội nghị</t>
  </si>
  <si>
    <t>+ Chi tiếp khách</t>
  </si>
  <si>
    <t>+ Photo tài liệu</t>
  </si>
  <si>
    <t xml:space="preserve">+ Mua vật tư chuyên ngành </t>
  </si>
  <si>
    <t>+ Chi văn phòng phẩm</t>
  </si>
  <si>
    <r>
      <t>+ Chi khác</t>
    </r>
    <r>
      <rPr>
        <i/>
        <sz val="10"/>
        <rFont val="Times New Roman"/>
        <family val="1"/>
      </rPr>
      <t xml:space="preserve"> (Bao gồm cả tiền trà, nước cho cơ quan UBND)</t>
    </r>
  </si>
  <si>
    <t xml:space="preserve">+ Chi sữa chữa thiết bị tin học, CCDC </t>
  </si>
  <si>
    <t>Chi hoạt động công vụ Đảng, QLNN, đoàn thể</t>
  </si>
  <si>
    <t>Trả cước phí điện thoại và Internet cơ quan</t>
  </si>
  <si>
    <t>Trả tiền điện sinh hoạt cơ quan</t>
  </si>
  <si>
    <t>Trả tiền nước sinh hoạt cơ quan</t>
  </si>
  <si>
    <t xml:space="preserve"> Mua sắm tài sản, máy móc thiết bị</t>
  </si>
  <si>
    <t>Chi phòng chống thiên tai, dịch bệnh</t>
  </si>
  <si>
    <t>Hỗ trợ hoạt động công đoàn cơ sở hoạt động</t>
  </si>
  <si>
    <t xml:space="preserve"> Hỗ trợ các ngày lễ, Tết cho cán bộ cơ quan</t>
  </si>
  <si>
    <t>Thăm ốm, đau, đi viếng, ….</t>
  </si>
  <si>
    <t>Chi thuê bảo vệ, tạp vụ cơ quan</t>
  </si>
  <si>
    <t>Kinh phí đi lễ đầu năm, họ, nhánh, HT các tổ NTTS,…</t>
  </si>
  <si>
    <t>Báo chí</t>
  </si>
  <si>
    <t>Chi hỗ trợ hoạt động các tổ chức chính trị xã hội ở xã, thôn</t>
  </si>
  <si>
    <t>Chi hỗ trợ hoạt động các tổ chức chính trị xã hội cấp xã (Đã bao gồm: khen thưởng, KP giám sát theo QĐ 217,218)</t>
  </si>
  <si>
    <t xml:space="preserve">+ Chi hoạt động của Mặt trận </t>
  </si>
  <si>
    <t xml:space="preserve">+  Chi hoạt động của Phụ nữ </t>
  </si>
  <si>
    <t>+ Chi hoạt động của Đoàn thanh niên</t>
  </si>
  <si>
    <t>+ Chi hoạt động của Hội cựu chiến binh</t>
  </si>
  <si>
    <t>+  Chi hoạt động của Hội nông dân</t>
  </si>
  <si>
    <t>Chi hỗ trợ hoạt động các tổ chức chính trị thôn</t>
  </si>
  <si>
    <t>+ Chi hỗ trợ hoạt động các tổ chức chính trị thôn (2.000.000 đồng/tổ chức/năm)</t>
  </si>
  <si>
    <t>+ Chi hỗ trợ hỗ trợ các chi hội trưởng các tổ chức chính trị xã hội  (300.000 đồng/chi hội trưởng/tháng)</t>
  </si>
  <si>
    <t>Chi công tác hòa giải cấp cơ sở</t>
  </si>
  <si>
    <t>Ban thanh tra nhân dân</t>
  </si>
  <si>
    <t>Chi hoạt động ban giám sát đầu tư cộng đồng</t>
  </si>
  <si>
    <t>Chi công tác quản lý trật tự đô thị</t>
  </si>
  <si>
    <t>Chi hỗ trợ Quốc phòng - An ninh</t>
  </si>
  <si>
    <t>Chi hoạt động của Quốc phòng</t>
  </si>
  <si>
    <t>Phụ cấp chức vụ theo Luật dân quân tự vệ</t>
  </si>
  <si>
    <t>Phụ cấp thôn đội trưởng</t>
  </si>
  <si>
    <t>Phụ cấp đặc thù DQTV</t>
  </si>
  <si>
    <t>Phụ cấp thâm niên DQTV</t>
  </si>
  <si>
    <t>Chi phục vụ công tác huấn luyện</t>
  </si>
  <si>
    <t>Chi hoạt động khám tuyển NVQS (bao gồm kinh phí thâm nhập quân phục vụ tuyển quân năm 2025:4 triệu)</t>
  </si>
  <si>
    <t>Chi hoạt động TX</t>
  </si>
  <si>
    <t>Chi hoạt động của An ninh</t>
  </si>
  <si>
    <t xml:space="preserve"> Phụ cấp người hoạt động không chuyên trách</t>
  </si>
  <si>
    <t>Chi hỗ trợ Đội trưởng, Đội phó Đội Dân phòng</t>
  </si>
  <si>
    <t xml:space="preserve">Hội nghị QP-AN </t>
  </si>
  <si>
    <t>Chi khác</t>
  </si>
  <si>
    <t>Hội người cao tuổi</t>
  </si>
  <si>
    <t>Hội chữ thập đỏ ( bao gồm kinh phí hỗ trợ cho TNV tham gia hiến máu)</t>
  </si>
  <si>
    <t>Hội LHTNVN</t>
  </si>
  <si>
    <t>Chi dự phòng</t>
  </si>
  <si>
    <t>Chi từ nguồn thu chuyển nguồn năm 2023 chuyển sang</t>
  </si>
  <si>
    <t>Ghi chú: Dự toán đã trừ tiết kiệm 10% chi thường xuyên và sẽ trừ thêm nếu số thu trong năm thu không đạt so với dự toán huyện giao. Kinh phí công tác phí, khen thưởng, báo, văn phòng phẩm, điện thoại, internet và sửa chữa máy vi tính các ngành, đoàn thể tự chủ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</si>
</sst>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6" formatCode="_(* #,##0_);_(* \(#,##0\);_(* &quot;-&quot;??_);_(@_)"/>
    <numFmt numFmtId="167" formatCode="#,###"/>
    <numFmt numFmtId="168" formatCode="_(* #,##0.0_);_(* \(#,##0.0\);_(* &quot;-&quot;??_);_(@_)"/>
  </numFmts>
  <fonts count="28" x14ac:knownFonts="1">
    <font>
      <sz val="11"/>
      <color theme="1"/>
      <name val="Calibri"/>
      <family val="2"/>
      <scheme val="minor"/>
    </font>
    <font>
      <sz val="11"/>
      <color theme="1"/>
      <name val="Calibri"/>
      <family val="2"/>
      <scheme val="minor"/>
    </font>
    <font>
      <sz val="14"/>
      <name val="VNtimes new roman"/>
      <family val="2"/>
    </font>
    <font>
      <b/>
      <sz val="12"/>
      <name val="Times New Roman"/>
      <family val="1"/>
    </font>
    <font>
      <b/>
      <sz val="14"/>
      <name val="Times New Roman"/>
      <family val="1"/>
    </font>
    <font>
      <sz val="12"/>
      <name val="Times New Roman"/>
      <family val="1"/>
    </font>
    <font>
      <i/>
      <sz val="12"/>
      <name val="Times New Roman"/>
      <family val="1"/>
    </font>
    <font>
      <b/>
      <sz val="11"/>
      <color indexed="8"/>
      <name val="Times New Roman"/>
      <family val="1"/>
    </font>
    <font>
      <sz val="12"/>
      <color theme="1"/>
      <name val="Times New Roman"/>
      <family val="1"/>
    </font>
    <font>
      <sz val="11"/>
      <color indexed="8"/>
      <name val="Times New Roman"/>
      <family val="1"/>
    </font>
    <font>
      <sz val="9"/>
      <name val="Times New Roman"/>
      <family val="1"/>
    </font>
    <font>
      <i/>
      <sz val="12"/>
      <color theme="1"/>
      <name val="Times New Roman"/>
      <family val="1"/>
    </font>
    <font>
      <i/>
      <sz val="11"/>
      <color indexed="8"/>
      <name val="Times New Roman"/>
      <family val="1"/>
    </font>
    <font>
      <b/>
      <sz val="12"/>
      <color rgb="FFFF0000"/>
      <name val="Times New Roman"/>
      <family val="1"/>
    </font>
    <font>
      <sz val="12"/>
      <color indexed="8"/>
      <name val="Times New Roman"/>
      <family val="1"/>
    </font>
    <font>
      <b/>
      <sz val="12"/>
      <color theme="1"/>
      <name val="Times New Roman"/>
      <family val="1"/>
    </font>
    <font>
      <sz val="11"/>
      <name val="Times New Roman"/>
      <family val="1"/>
    </font>
    <font>
      <sz val="11"/>
      <color rgb="FFFF0000"/>
      <name val="Times New Roman"/>
      <family val="1"/>
    </font>
    <font>
      <i/>
      <sz val="10"/>
      <name val="Times New Roman"/>
      <family val="1"/>
    </font>
    <font>
      <sz val="10"/>
      <name val="Times New Roman"/>
      <family val="1"/>
    </font>
    <font>
      <sz val="8"/>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4"/>
      <color rgb="FFFF0000"/>
      <name val="Times New Roman"/>
      <family val="1"/>
    </font>
    <font>
      <i/>
      <sz val="10"/>
      <color rgb="FFFF000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5" fillId="0" borderId="0"/>
  </cellStyleXfs>
  <cellXfs count="153">
    <xf numFmtId="0" fontId="0" fillId="0" borderId="0" xfId="0"/>
    <xf numFmtId="0" fontId="3" fillId="0" borderId="0" xfId="3" applyFont="1" applyAlignment="1">
      <alignment horizontal="center" vertical="center" wrapText="1"/>
    </xf>
    <xf numFmtId="0" fontId="3" fillId="0" borderId="0" xfId="3" applyFont="1" applyAlignment="1">
      <alignment vertical="center" wrapText="1"/>
    </xf>
    <xf numFmtId="0" fontId="3" fillId="0" borderId="0" xfId="3" applyFont="1" applyAlignment="1">
      <alignment horizontal="right" vertical="center" wrapText="1"/>
    </xf>
    <xf numFmtId="0" fontId="4" fillId="0" borderId="0" xfId="3" applyFont="1" applyAlignment="1">
      <alignment horizontal="center" vertical="center" wrapText="1"/>
    </xf>
    <xf numFmtId="0" fontId="5" fillId="0" borderId="0" xfId="3" applyFont="1" applyAlignment="1">
      <alignment horizontal="center" vertical="center" wrapText="1"/>
    </xf>
    <xf numFmtId="0" fontId="6" fillId="0" borderId="1" xfId="3" applyFont="1" applyBorder="1" applyAlignment="1">
      <alignment horizontal="right" vertical="center" wrapText="1"/>
    </xf>
    <xf numFmtId="0" fontId="3" fillId="0" borderId="2" xfId="3" applyFont="1" applyBorder="1" applyAlignment="1">
      <alignment horizontal="center" vertical="center" wrapText="1"/>
    </xf>
    <xf numFmtId="3" fontId="3" fillId="0" borderId="2" xfId="3" applyNumberFormat="1" applyFont="1" applyBorder="1" applyAlignment="1">
      <alignment horizontal="center" vertical="center" wrapText="1"/>
    </xf>
    <xf numFmtId="164" fontId="3" fillId="0" borderId="2" xfId="2" applyNumberFormat="1" applyFont="1" applyFill="1" applyBorder="1" applyAlignment="1">
      <alignment horizontal="center" vertical="center" wrapText="1"/>
    </xf>
    <xf numFmtId="0" fontId="5" fillId="0" borderId="2" xfId="3" applyFont="1" applyBorder="1" applyAlignment="1">
      <alignment horizontal="center" vertical="center" wrapText="1"/>
    </xf>
    <xf numFmtId="0" fontId="3" fillId="0" borderId="2" xfId="3" applyFont="1" applyBorder="1" applyAlignment="1">
      <alignment vertical="center" wrapText="1"/>
    </xf>
    <xf numFmtId="3" fontId="3" fillId="0" borderId="2" xfId="0" applyNumberFormat="1" applyFont="1" applyBorder="1" applyAlignment="1">
      <alignment vertical="center" wrapText="1"/>
    </xf>
    <xf numFmtId="164" fontId="7" fillId="2" borderId="2" xfId="0" applyNumberFormat="1" applyFont="1" applyFill="1" applyBorder="1" applyAlignment="1">
      <alignment horizontal="right" vertical="center"/>
    </xf>
    <xf numFmtId="3" fontId="3" fillId="0" borderId="2" xfId="3" applyNumberFormat="1" applyFont="1" applyBorder="1" applyAlignment="1">
      <alignment vertical="center" wrapText="1"/>
    </xf>
    <xf numFmtId="0" fontId="5" fillId="0" borderId="2" xfId="3" applyFont="1" applyBorder="1" applyAlignment="1">
      <alignment vertical="center" wrapText="1"/>
    </xf>
    <xf numFmtId="3" fontId="8" fillId="0" borderId="2" xfId="3" applyNumberFormat="1" applyFont="1" applyBorder="1" applyAlignment="1">
      <alignment vertical="center" wrapText="1"/>
    </xf>
    <xf numFmtId="164" fontId="9" fillId="2" borderId="2" xfId="0" applyNumberFormat="1" applyFont="1" applyFill="1" applyBorder="1" applyAlignment="1">
      <alignment horizontal="right" vertical="center"/>
    </xf>
    <xf numFmtId="0" fontId="6" fillId="0" borderId="2" xfId="3" quotePrefix="1" applyFont="1" applyBorder="1" applyAlignment="1">
      <alignment horizontal="center" vertical="center" wrapText="1"/>
    </xf>
    <xf numFmtId="0" fontId="6" fillId="0" borderId="2" xfId="3" quotePrefix="1" applyFont="1" applyBorder="1" applyAlignment="1">
      <alignment vertical="center" wrapText="1"/>
    </xf>
    <xf numFmtId="3" fontId="11" fillId="0" borderId="2" xfId="3" applyNumberFormat="1" applyFont="1" applyBorder="1" applyAlignment="1">
      <alignment vertical="center" wrapText="1"/>
    </xf>
    <xf numFmtId="164" fontId="12" fillId="2" borderId="2" xfId="0" applyNumberFormat="1" applyFont="1" applyFill="1" applyBorder="1" applyAlignment="1">
      <alignment horizontal="right" vertical="center"/>
    </xf>
    <xf numFmtId="0" fontId="6" fillId="0" borderId="2" xfId="3" applyFont="1" applyBorder="1" applyAlignment="1">
      <alignment horizontal="center" vertical="center" wrapText="1"/>
    </xf>
    <xf numFmtId="0" fontId="8" fillId="0" borderId="2" xfId="3" applyFont="1" applyBorder="1" applyAlignment="1">
      <alignment horizontal="center" vertical="center" wrapText="1"/>
    </xf>
    <xf numFmtId="0" fontId="8" fillId="0" borderId="2" xfId="3" applyFont="1" applyBorder="1" applyAlignment="1">
      <alignment vertical="center" wrapText="1"/>
    </xf>
    <xf numFmtId="0" fontId="11" fillId="0" borderId="2" xfId="3" quotePrefix="1" applyFont="1" applyBorder="1" applyAlignment="1">
      <alignment horizontal="center" vertical="center" wrapText="1"/>
    </xf>
    <xf numFmtId="0" fontId="11" fillId="0" borderId="2" xfId="3" quotePrefix="1" applyFont="1" applyBorder="1" applyAlignment="1">
      <alignment vertical="center" wrapText="1"/>
    </xf>
    <xf numFmtId="164" fontId="13" fillId="0" borderId="2" xfId="3" applyNumberFormat="1" applyFont="1" applyBorder="1" applyAlignment="1">
      <alignment vertical="center" wrapText="1"/>
    </xf>
    <xf numFmtId="3" fontId="5" fillId="0" borderId="2" xfId="3" applyNumberFormat="1" applyFont="1" applyBorder="1" applyAlignment="1">
      <alignment vertical="center" wrapText="1"/>
    </xf>
    <xf numFmtId="0" fontId="8" fillId="0" borderId="2" xfId="3" quotePrefix="1" applyFont="1" applyBorder="1" applyAlignment="1">
      <alignment vertical="center" wrapText="1"/>
    </xf>
    <xf numFmtId="164" fontId="14" fillId="2" borderId="2" xfId="0" applyNumberFormat="1" applyFont="1" applyFill="1" applyBorder="1" applyAlignment="1">
      <alignment horizontal="right" vertical="center"/>
    </xf>
    <xf numFmtId="3" fontId="8" fillId="3" borderId="2" xfId="3" applyNumberFormat="1" applyFont="1" applyFill="1" applyBorder="1" applyAlignment="1">
      <alignment vertical="center" wrapText="1"/>
    </xf>
    <xf numFmtId="3" fontId="15" fillId="0" borderId="2" xfId="3" applyNumberFormat="1" applyFont="1" applyBorder="1" applyAlignment="1">
      <alignment vertical="center" wrapText="1"/>
    </xf>
    <xf numFmtId="0" fontId="15" fillId="0" borderId="2" xfId="3" applyFont="1" applyBorder="1" applyAlignment="1">
      <alignment horizontal="center" vertical="center" wrapText="1"/>
    </xf>
    <xf numFmtId="0" fontId="15" fillId="0" borderId="2" xfId="3" quotePrefix="1" applyFont="1" applyBorder="1" applyAlignment="1">
      <alignment vertical="center" wrapText="1"/>
    </xf>
    <xf numFmtId="0" fontId="13" fillId="0" borderId="2" xfId="3" applyFont="1" applyBorder="1" applyAlignment="1">
      <alignment vertical="center" wrapText="1"/>
    </xf>
    <xf numFmtId="166" fontId="3" fillId="0" borderId="2" xfId="1" applyNumberFormat="1" applyFont="1" applyBorder="1" applyAlignment="1">
      <alignment horizontal="right" vertical="center" wrapText="1"/>
    </xf>
    <xf numFmtId="164" fontId="3" fillId="0" borderId="2" xfId="2" applyNumberFormat="1" applyFont="1" applyFill="1" applyBorder="1" applyAlignment="1">
      <alignment vertical="center" wrapText="1"/>
    </xf>
    <xf numFmtId="0" fontId="16" fillId="0" borderId="2" xfId="3" applyFont="1" applyBorder="1" applyAlignment="1">
      <alignment horizontal="center" vertical="center" wrapText="1"/>
    </xf>
    <xf numFmtId="0" fontId="16" fillId="0" borderId="2" xfId="0" applyFont="1" applyBorder="1" applyAlignment="1">
      <alignment vertical="center" wrapText="1"/>
    </xf>
    <xf numFmtId="0" fontId="17" fillId="0" borderId="2" xfId="3" applyFont="1" applyBorder="1" applyAlignment="1">
      <alignment vertical="center" wrapText="1"/>
    </xf>
    <xf numFmtId="166" fontId="17" fillId="0" borderId="2" xfId="1" applyNumberFormat="1" applyFont="1" applyBorder="1" applyAlignment="1">
      <alignment vertical="center" wrapText="1"/>
    </xf>
    <xf numFmtId="164" fontId="16" fillId="0" borderId="2" xfId="2" applyNumberFormat="1" applyFont="1" applyFill="1" applyBorder="1" applyAlignment="1">
      <alignment vertical="center" wrapText="1"/>
    </xf>
    <xf numFmtId="0" fontId="16" fillId="0" borderId="2" xfId="3" applyFont="1" applyBorder="1" applyAlignment="1">
      <alignment vertical="center" wrapText="1"/>
    </xf>
    <xf numFmtId="166" fontId="16" fillId="0" borderId="2" xfId="1" applyNumberFormat="1" applyFont="1" applyBorder="1" applyAlignment="1">
      <alignment vertical="center" wrapText="1"/>
    </xf>
    <xf numFmtId="0" fontId="18" fillId="0" borderId="2" xfId="3" applyFont="1" applyBorder="1" applyAlignment="1">
      <alignment horizontal="center" vertical="center" wrapText="1"/>
    </xf>
    <xf numFmtId="0" fontId="18" fillId="0" borderId="2" xfId="0" applyFont="1" applyBorder="1" applyAlignment="1">
      <alignment vertical="center" wrapText="1"/>
    </xf>
    <xf numFmtId="0" fontId="18" fillId="0" borderId="2" xfId="3" applyFont="1" applyBorder="1" applyAlignment="1">
      <alignment vertical="center" wrapText="1"/>
    </xf>
    <xf numFmtId="166" fontId="18" fillId="0" borderId="2" xfId="1" applyNumberFormat="1" applyFont="1" applyBorder="1" applyAlignment="1">
      <alignment vertical="center" wrapText="1"/>
    </xf>
    <xf numFmtId="164" fontId="18" fillId="0" borderId="2" xfId="2" applyNumberFormat="1" applyFont="1" applyFill="1" applyBorder="1" applyAlignment="1">
      <alignment vertical="center" wrapText="1"/>
    </xf>
    <xf numFmtId="0" fontId="18" fillId="0" borderId="2" xfId="0" applyFont="1" applyBorder="1" applyAlignment="1">
      <alignment horizontal="center" vertical="center" wrapText="1"/>
    </xf>
    <xf numFmtId="0" fontId="16" fillId="0" borderId="2" xfId="0" applyFont="1" applyBorder="1"/>
    <xf numFmtId="0" fontId="18" fillId="0" borderId="2" xfId="0" applyFont="1" applyBorder="1"/>
    <xf numFmtId="0" fontId="3" fillId="0" borderId="2" xfId="0" applyFont="1" applyBorder="1" applyAlignment="1">
      <alignment horizontal="center" vertical="center" wrapText="1"/>
    </xf>
    <xf numFmtId="0" fontId="3" fillId="0" borderId="2" xfId="0" applyFont="1" applyBorder="1" applyAlignment="1">
      <alignment vertical="center" wrapText="1"/>
    </xf>
    <xf numFmtId="166" fontId="3" fillId="0" borderId="2" xfId="1" applyNumberFormat="1"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66" fontId="5" fillId="0" borderId="2" xfId="1" applyNumberFormat="1" applyFont="1" applyBorder="1" applyAlignment="1">
      <alignment vertical="center" wrapText="1"/>
    </xf>
    <xf numFmtId="164" fontId="5" fillId="0" borderId="2" xfId="2" applyNumberFormat="1" applyFont="1" applyFill="1" applyBorder="1" applyAlignment="1">
      <alignment vertical="center" wrapText="1"/>
    </xf>
    <xf numFmtId="0" fontId="19" fillId="0" borderId="0" xfId="0" applyFont="1" applyFill="1" applyAlignment="1">
      <alignment vertical="center" wrapText="1"/>
    </xf>
    <xf numFmtId="0" fontId="3" fillId="0" borderId="0" xfId="0" applyFont="1" applyFill="1" applyAlignment="1">
      <alignment horizontal="right" vertical="center" wrapText="1"/>
    </xf>
    <xf numFmtId="167" fontId="4" fillId="0" borderId="0" xfId="0" applyNumberFormat="1" applyFont="1" applyFill="1" applyAlignment="1">
      <alignment horizontal="center" vertical="center" wrapText="1"/>
    </xf>
    <xf numFmtId="0" fontId="5" fillId="0" borderId="0" xfId="0" applyFont="1" applyFill="1" applyAlignment="1">
      <alignment vertical="center" wrapText="1"/>
    </xf>
    <xf numFmtId="0" fontId="20" fillId="0" borderId="0" xfId="0" applyFont="1" applyFill="1" applyAlignment="1">
      <alignment vertical="center" wrapText="1"/>
    </xf>
    <xf numFmtId="0" fontId="6" fillId="0" borderId="1" xfId="0" applyFont="1" applyFill="1" applyBorder="1" applyAlignment="1">
      <alignment horizontal="right" vertical="center" wrapText="1"/>
    </xf>
    <xf numFmtId="0" fontId="4" fillId="0" borderId="3" xfId="0" applyFont="1" applyFill="1" applyBorder="1" applyAlignment="1">
      <alignment horizontal="center" vertical="center" wrapText="1"/>
    </xf>
    <xf numFmtId="166" fontId="4" fillId="0" borderId="2"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66" fontId="4" fillId="0" borderId="2" xfId="1" applyNumberFormat="1" applyFont="1" applyFill="1" applyBorder="1" applyAlignment="1">
      <alignment horizontal="right" vertical="center" wrapText="1"/>
    </xf>
    <xf numFmtId="0" fontId="4"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166" fontId="21" fillId="0" borderId="2" xfId="1" applyNumberFormat="1" applyFont="1" applyFill="1" applyBorder="1" applyAlignment="1">
      <alignment horizontal="right" vertical="center" wrapText="1"/>
    </xf>
    <xf numFmtId="168" fontId="21"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xf>
    <xf numFmtId="166" fontId="22" fillId="0" borderId="2" xfId="1" applyNumberFormat="1" applyFont="1" applyFill="1" applyBorder="1" applyAlignment="1">
      <alignment horizontal="right" vertical="center" wrapText="1"/>
    </xf>
    <xf numFmtId="168" fontId="22" fillId="0" borderId="2" xfId="1" applyNumberFormat="1" applyFont="1" applyFill="1" applyBorder="1" applyAlignment="1">
      <alignment horizontal="center" vertical="center" wrapText="1"/>
    </xf>
    <xf numFmtId="3" fontId="21" fillId="0" borderId="2" xfId="0" applyNumberFormat="1" applyFont="1" applyFill="1" applyBorder="1" applyAlignment="1">
      <alignment horizontal="right" vertical="center" wrapText="1"/>
    </xf>
    <xf numFmtId="0" fontId="21" fillId="0" borderId="2" xfId="0" applyFont="1" applyFill="1" applyBorder="1" applyAlignment="1">
      <alignment horizontal="left" vertical="center" wrapText="1"/>
    </xf>
    <xf numFmtId="166" fontId="23" fillId="0" borderId="2" xfId="1" applyNumberFormat="1" applyFont="1" applyFill="1" applyBorder="1" applyAlignment="1">
      <alignment horizontal="right" vertical="center" wrapText="1"/>
    </xf>
    <xf numFmtId="168" fontId="4" fillId="0" borderId="2" xfId="1"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3" fontId="4" fillId="0" borderId="2" xfId="0" applyNumberFormat="1" applyFont="1" applyFill="1" applyBorder="1" applyAlignment="1">
      <alignment horizontal="right" vertical="center" wrapText="1"/>
    </xf>
    <xf numFmtId="0" fontId="5" fillId="0" borderId="2" xfId="0" quotePrefix="1" applyFont="1" applyFill="1" applyBorder="1" applyAlignment="1">
      <alignment horizontal="center" vertical="center" wrapText="1"/>
    </xf>
    <xf numFmtId="0" fontId="5" fillId="0" borderId="2" xfId="0" quotePrefix="1" applyFont="1" applyFill="1" applyBorder="1" applyAlignment="1">
      <alignment vertical="center" wrapText="1"/>
    </xf>
    <xf numFmtId="166" fontId="5" fillId="0" borderId="2" xfId="1" applyNumberFormat="1" applyFont="1" applyFill="1" applyBorder="1" applyAlignment="1">
      <alignment horizontal="right" vertical="center" wrapText="1"/>
    </xf>
    <xf numFmtId="168" fontId="3" fillId="0" borderId="2" xfId="1" applyNumberFormat="1"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2" xfId="0" quotePrefix="1" applyFont="1" applyFill="1" applyBorder="1" applyAlignment="1">
      <alignment vertical="center" wrapText="1"/>
    </xf>
    <xf numFmtId="166" fontId="6" fillId="0" borderId="2" xfId="1" applyNumberFormat="1" applyFont="1" applyFill="1" applyBorder="1" applyAlignment="1">
      <alignment horizontal="right" vertical="center" wrapText="1"/>
    </xf>
    <xf numFmtId="168" fontId="24" fillId="0" borderId="2" xfId="1" applyNumberFormat="1" applyFont="1" applyFill="1" applyBorder="1" applyAlignment="1">
      <alignment horizontal="center" vertical="center" wrapText="1"/>
    </xf>
    <xf numFmtId="0" fontId="21" fillId="0" borderId="2" xfId="0" quotePrefix="1" applyFont="1" applyFill="1" applyBorder="1" applyAlignment="1">
      <alignment horizontal="center" vertical="center" wrapText="1"/>
    </xf>
    <xf numFmtId="0" fontId="21" fillId="0" borderId="2" xfId="0" quotePrefix="1" applyFont="1" applyFill="1" applyBorder="1" applyAlignment="1">
      <alignment vertical="center" wrapText="1"/>
    </xf>
    <xf numFmtId="0" fontId="25" fillId="0" borderId="2" xfId="0" applyFont="1" applyFill="1" applyBorder="1" applyAlignment="1">
      <alignment horizontal="center" vertical="center" wrapText="1"/>
    </xf>
    <xf numFmtId="168" fontId="25" fillId="0" borderId="2" xfId="0" applyNumberFormat="1" applyFont="1" applyFill="1" applyBorder="1" applyAlignment="1">
      <alignment horizontal="center" vertical="center" wrapText="1"/>
    </xf>
    <xf numFmtId="168" fontId="2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68" fontId="6" fillId="0" borderId="2" xfId="0" applyNumberFormat="1" applyFont="1" applyFill="1" applyBorder="1" applyAlignment="1">
      <alignment horizontal="center" vertical="center" wrapText="1"/>
    </xf>
    <xf numFmtId="0" fontId="26" fillId="0" borderId="2" xfId="0" quotePrefix="1" applyFont="1" applyFill="1" applyBorder="1" applyAlignment="1">
      <alignment horizontal="center" vertical="center" wrapText="1"/>
    </xf>
    <xf numFmtId="0" fontId="26" fillId="0" borderId="2" xfId="0" applyFont="1" applyFill="1" applyBorder="1" applyAlignment="1">
      <alignment horizontal="left" vertical="center" wrapText="1"/>
    </xf>
    <xf numFmtId="166" fontId="26" fillId="0" borderId="2" xfId="1" applyNumberFormat="1" applyFont="1" applyFill="1" applyBorder="1" applyAlignment="1">
      <alignment horizontal="right" vertical="center" wrapText="1"/>
    </xf>
    <xf numFmtId="168" fontId="26" fillId="0" borderId="2" xfId="0" applyNumberFormat="1" applyFont="1" applyFill="1" applyBorder="1" applyAlignment="1">
      <alignment horizontal="center" vertical="center" wrapText="1"/>
    </xf>
    <xf numFmtId="0" fontId="6" fillId="2" borderId="2" xfId="0" quotePrefix="1" applyFont="1" applyFill="1" applyBorder="1" applyAlignment="1">
      <alignment horizontal="left" vertical="center"/>
    </xf>
    <xf numFmtId="0" fontId="6" fillId="0" borderId="2" xfId="0" quotePrefix="1"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quotePrefix="1" applyFont="1" applyFill="1" applyBorder="1" applyAlignment="1">
      <alignment horizontal="left" vertical="center"/>
    </xf>
    <xf numFmtId="166" fontId="6" fillId="0" borderId="2" xfId="1"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18" fillId="0" borderId="2" xfId="0" applyNumberFormat="1" applyFont="1" applyFill="1" applyBorder="1"/>
    <xf numFmtId="168" fontId="18" fillId="0" borderId="2" xfId="0" applyNumberFormat="1" applyFont="1" applyFill="1" applyBorder="1" applyAlignment="1">
      <alignment horizontal="center" vertical="center" wrapText="1"/>
    </xf>
    <xf numFmtId="3" fontId="18" fillId="0" borderId="2" xfId="0" quotePrefix="1" applyNumberFormat="1" applyFont="1" applyFill="1" applyBorder="1"/>
    <xf numFmtId="0" fontId="5" fillId="0" borderId="2" xfId="0" quotePrefix="1" applyFont="1" applyFill="1" applyBorder="1" applyAlignment="1">
      <alignment horizontal="center" vertical="center"/>
    </xf>
    <xf numFmtId="0" fontId="5" fillId="0" borderId="2" xfId="0" applyFont="1" applyFill="1" applyBorder="1" applyAlignment="1">
      <alignment horizontal="left" vertical="center"/>
    </xf>
    <xf numFmtId="166" fontId="5" fillId="0" borderId="2" xfId="1"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19" fillId="0" borderId="2" xfId="0" applyNumberFormat="1" applyFont="1" applyFill="1" applyBorder="1"/>
    <xf numFmtId="0" fontId="5" fillId="0" borderId="2" xfId="0" applyFont="1" applyFill="1" applyBorder="1" applyAlignment="1">
      <alignment vertical="center" wrapText="1"/>
    </xf>
    <xf numFmtId="168" fontId="19"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right" vertical="center" wrapText="1"/>
    </xf>
    <xf numFmtId="168" fontId="27" fillId="0" borderId="2" xfId="0" applyNumberFormat="1" applyFont="1" applyFill="1" applyBorder="1" applyAlignment="1">
      <alignment horizontal="center" vertical="center" wrapText="1"/>
    </xf>
    <xf numFmtId="0" fontId="5" fillId="0" borderId="2" xfId="0" quotePrefix="1" applyFont="1" applyFill="1" applyBorder="1" applyAlignment="1">
      <alignment horizontal="left" vertical="center"/>
    </xf>
    <xf numFmtId="0" fontId="5" fillId="0" borderId="2" xfId="0" applyFont="1" applyFill="1" applyBorder="1" applyAlignment="1">
      <alignment horizontal="center" vertical="center" wrapText="1"/>
    </xf>
    <xf numFmtId="0" fontId="25" fillId="0" borderId="2" xfId="4" quotePrefix="1" applyFont="1" applyFill="1" applyBorder="1" applyAlignment="1">
      <alignment horizontal="left" vertical="center" wrapText="1"/>
    </xf>
    <xf numFmtId="168" fontId="5" fillId="0" borderId="2" xfId="0" applyNumberFormat="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2" xfId="0" quotePrefix="1" applyFont="1" applyFill="1" applyBorder="1" applyAlignment="1">
      <alignment vertical="center" wrapText="1"/>
    </xf>
    <xf numFmtId="166" fontId="25" fillId="0" borderId="2" xfId="1" applyNumberFormat="1" applyFont="1" applyFill="1" applyBorder="1" applyAlignment="1">
      <alignment horizontal="right" vertical="center" wrapText="1"/>
    </xf>
    <xf numFmtId="0" fontId="22" fillId="0" borderId="2" xfId="0" quotePrefix="1" applyFont="1" applyFill="1" applyBorder="1" applyAlignment="1">
      <alignment horizontal="center" vertical="center" wrapText="1"/>
    </xf>
    <xf numFmtId="0" fontId="22" fillId="0" borderId="2" xfId="0" quotePrefix="1" applyFont="1" applyFill="1" applyBorder="1" applyAlignment="1">
      <alignment vertical="center" wrapText="1"/>
    </xf>
    <xf numFmtId="168" fontId="22" fillId="0" borderId="2" xfId="0" applyNumberFormat="1" applyFont="1" applyFill="1" applyBorder="1" applyAlignment="1">
      <alignment horizontal="center" vertical="center" wrapText="1"/>
    </xf>
    <xf numFmtId="0" fontId="22" fillId="0" borderId="2" xfId="0" applyFont="1" applyFill="1" applyBorder="1" applyAlignment="1">
      <alignment horizontal="left" vertical="center"/>
    </xf>
    <xf numFmtId="3" fontId="22" fillId="0" borderId="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168" fontId="4" fillId="0" borderId="2" xfId="0" applyNumberFormat="1" applyFont="1" applyFill="1" applyBorder="1" applyAlignment="1">
      <alignment horizontal="center" vertical="center" wrapText="1"/>
    </xf>
    <xf numFmtId="0" fontId="21" fillId="0" borderId="2" xfId="5" applyNumberFormat="1" applyFont="1" applyFill="1" applyBorder="1" applyAlignment="1">
      <alignment horizontal="left" vertical="center" wrapText="1"/>
    </xf>
    <xf numFmtId="0" fontId="21" fillId="0" borderId="2" xfId="0" quotePrefix="1"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166" fontId="4" fillId="0" borderId="2" xfId="1" applyNumberFormat="1" applyFont="1" applyBorder="1" applyAlignment="1">
      <alignment vertical="center" wrapText="1"/>
    </xf>
    <xf numFmtId="166" fontId="4" fillId="0" borderId="2" xfId="1" applyNumberFormat="1" applyFont="1" applyFill="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vertical="center" wrapText="1"/>
    </xf>
    <xf numFmtId="166" fontId="21" fillId="0" borderId="2" xfId="1" applyNumberFormat="1" applyFont="1" applyBorder="1" applyAlignment="1">
      <alignment vertical="center" wrapText="1"/>
    </xf>
    <xf numFmtId="166" fontId="21" fillId="0" borderId="2" xfId="1" applyNumberFormat="1" applyFont="1" applyFill="1" applyBorder="1" applyAlignment="1">
      <alignment vertical="center" wrapText="1"/>
    </xf>
    <xf numFmtId="166" fontId="5" fillId="0" borderId="0" xfId="1" applyNumberFormat="1" applyFont="1" applyFill="1" applyAlignment="1">
      <alignment horizontal="right" vertical="center" wrapText="1"/>
    </xf>
    <xf numFmtId="0" fontId="5" fillId="0" borderId="0" xfId="0" applyFont="1" applyFill="1" applyAlignment="1">
      <alignment horizontal="center" vertical="center" wrapText="1"/>
    </xf>
    <xf numFmtId="0" fontId="24" fillId="0" borderId="0" xfId="0" applyFont="1" applyBorder="1" applyAlignment="1">
      <alignment horizontal="left" vertical="center" wrapText="1"/>
    </xf>
    <xf numFmtId="166" fontId="19" fillId="0" borderId="0" xfId="0" applyNumberFormat="1" applyFont="1" applyFill="1" applyAlignment="1">
      <alignment vertical="center" wrapText="1"/>
    </xf>
    <xf numFmtId="166" fontId="19" fillId="0" borderId="0" xfId="1" applyNumberFormat="1" applyFont="1" applyFill="1" applyAlignment="1">
      <alignment horizontal="right" vertical="center" wrapText="1"/>
    </xf>
  </cellXfs>
  <cellStyles count="6">
    <cellStyle name="Comma" xfId="1" builtinId="3"/>
    <cellStyle name="Normal" xfId="0" builtinId="0"/>
    <cellStyle name="Normal 4" xfId="5"/>
    <cellStyle name="Normal_CHI" xfId="4"/>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view="pageLayout" topLeftCell="A26" zoomScaleNormal="100" workbookViewId="0">
      <selection activeCell="D35" sqref="D35"/>
    </sheetView>
  </sheetViews>
  <sheetFormatPr defaultRowHeight="15" x14ac:dyDescent="0.25"/>
  <cols>
    <col min="1" max="1" width="5.140625" bestFit="1" customWidth="1"/>
    <col min="2" max="2" width="44.28515625" customWidth="1"/>
    <col min="3" max="3" width="15.42578125" bestFit="1" customWidth="1"/>
    <col min="4" max="4" width="14.28515625" bestFit="1" customWidth="1"/>
    <col min="5" max="5" width="15.42578125" bestFit="1" customWidth="1"/>
    <col min="6" max="6" width="7.85546875" customWidth="1"/>
  </cols>
  <sheetData>
    <row r="1" spans="1:6" ht="15.75" x14ac:dyDescent="0.25">
      <c r="A1" s="1"/>
      <c r="B1" s="2"/>
      <c r="C1" s="2"/>
      <c r="D1" s="2"/>
      <c r="E1" s="3" t="s">
        <v>0</v>
      </c>
      <c r="F1" s="3"/>
    </row>
    <row r="2" spans="1:6" ht="18.75" x14ac:dyDescent="0.25">
      <c r="A2" s="4" t="s">
        <v>1</v>
      </c>
      <c r="B2" s="4"/>
      <c r="C2" s="4"/>
      <c r="D2" s="4"/>
      <c r="E2" s="4"/>
      <c r="F2" s="4"/>
    </row>
    <row r="3" spans="1:6" ht="18.75" x14ac:dyDescent="0.25">
      <c r="A3" s="4" t="s">
        <v>2</v>
      </c>
      <c r="B3" s="4"/>
      <c r="C3" s="4"/>
      <c r="D3" s="4"/>
      <c r="E3" s="4"/>
      <c r="F3" s="4"/>
    </row>
    <row r="4" spans="1:6" ht="15.75" x14ac:dyDescent="0.25">
      <c r="A4" s="5"/>
      <c r="B4" s="1"/>
      <c r="C4" s="6" t="s">
        <v>3</v>
      </c>
      <c r="D4" s="6"/>
      <c r="E4" s="6"/>
      <c r="F4" s="6"/>
    </row>
    <row r="5" spans="1:6" ht="47.25" x14ac:dyDescent="0.25">
      <c r="A5" s="7" t="s">
        <v>4</v>
      </c>
      <c r="B5" s="7" t="s">
        <v>5</v>
      </c>
      <c r="C5" s="8" t="s">
        <v>6</v>
      </c>
      <c r="D5" s="8" t="s">
        <v>7</v>
      </c>
      <c r="E5" s="8" t="s">
        <v>8</v>
      </c>
      <c r="F5" s="9" t="s">
        <v>9</v>
      </c>
    </row>
    <row r="6" spans="1:6" ht="15.75" x14ac:dyDescent="0.25">
      <c r="A6" s="10"/>
      <c r="B6" s="11" t="s">
        <v>10</v>
      </c>
      <c r="C6" s="12">
        <f>C7+C47</f>
        <v>16013000000</v>
      </c>
      <c r="D6" s="12">
        <f t="shared" ref="D6" si="0">D7+D47</f>
        <v>9847000000</v>
      </c>
      <c r="E6" s="12">
        <f>E7+E47</f>
        <v>28093126337</v>
      </c>
      <c r="F6" s="13"/>
    </row>
    <row r="7" spans="1:6" ht="31.5" x14ac:dyDescent="0.25">
      <c r="A7" s="7" t="s">
        <v>11</v>
      </c>
      <c r="B7" s="11" t="s">
        <v>12</v>
      </c>
      <c r="C7" s="14">
        <f>C8+C21+C31+C35+C34</f>
        <v>16013000000</v>
      </c>
      <c r="D7" s="14">
        <f>D8+D21+D31+D35+D34</f>
        <v>9847000000</v>
      </c>
      <c r="E7" s="14">
        <f>E8+E21+E31+E35+E34</f>
        <v>28062126337</v>
      </c>
      <c r="F7" s="13"/>
    </row>
    <row r="8" spans="1:6" ht="15.75" x14ac:dyDescent="0.25">
      <c r="A8" s="7" t="s">
        <v>13</v>
      </c>
      <c r="B8" s="11" t="s">
        <v>14</v>
      </c>
      <c r="C8" s="14">
        <f>C9+C10+C17</f>
        <v>205000000</v>
      </c>
      <c r="D8" s="14">
        <f>D9+D10+D17</f>
        <v>205000000</v>
      </c>
      <c r="E8" s="14">
        <f>E9+E10+E17</f>
        <v>205000000</v>
      </c>
      <c r="F8" s="13"/>
    </row>
    <row r="9" spans="1:6" ht="15.75" x14ac:dyDescent="0.25">
      <c r="A9" s="10">
        <v>1</v>
      </c>
      <c r="B9" s="15" t="s">
        <v>15</v>
      </c>
      <c r="C9" s="16">
        <v>35000000</v>
      </c>
      <c r="D9" s="16">
        <f>C9</f>
        <v>35000000</v>
      </c>
      <c r="E9" s="16">
        <f>D9</f>
        <v>35000000</v>
      </c>
      <c r="F9" s="17"/>
    </row>
    <row r="10" spans="1:6" ht="15.75" x14ac:dyDescent="0.25">
      <c r="A10" s="10">
        <v>2</v>
      </c>
      <c r="B10" s="15" t="s">
        <v>16</v>
      </c>
      <c r="C10" s="16">
        <f>C11+C14</f>
        <v>50000000</v>
      </c>
      <c r="D10" s="16">
        <f>D11+D14</f>
        <v>50000000</v>
      </c>
      <c r="E10" s="16">
        <f>E11+E14</f>
        <v>50000000</v>
      </c>
      <c r="F10" s="17"/>
    </row>
    <row r="11" spans="1:6" ht="27.75" x14ac:dyDescent="0.25">
      <c r="A11" s="10" t="s">
        <v>17</v>
      </c>
      <c r="B11" s="15" t="s">
        <v>18</v>
      </c>
      <c r="C11" s="16">
        <v>30000000</v>
      </c>
      <c r="D11" s="16">
        <f>SUM(D12:D13)</f>
        <v>30000000</v>
      </c>
      <c r="E11" s="16">
        <f>SUM(E12:E13)</f>
        <v>30000000</v>
      </c>
      <c r="F11" s="17"/>
    </row>
    <row r="12" spans="1:6" ht="15.75" x14ac:dyDescent="0.25">
      <c r="A12" s="18"/>
      <c r="B12" s="19" t="s">
        <v>19</v>
      </c>
      <c r="C12" s="20"/>
      <c r="D12" s="20">
        <v>25000000</v>
      </c>
      <c r="E12" s="20">
        <v>25000000</v>
      </c>
      <c r="F12" s="21"/>
    </row>
    <row r="13" spans="1:6" ht="15.75" x14ac:dyDescent="0.25">
      <c r="A13" s="18"/>
      <c r="B13" s="19" t="s">
        <v>20</v>
      </c>
      <c r="C13" s="20"/>
      <c r="D13" s="20">
        <v>5000000</v>
      </c>
      <c r="E13" s="20">
        <v>5000000</v>
      </c>
      <c r="F13" s="21"/>
    </row>
    <row r="14" spans="1:6" ht="15.75" x14ac:dyDescent="0.25">
      <c r="A14" s="10" t="s">
        <v>21</v>
      </c>
      <c r="B14" s="15" t="s">
        <v>22</v>
      </c>
      <c r="C14" s="16">
        <f>SUM(C15:C16)</f>
        <v>20000000</v>
      </c>
      <c r="D14" s="16">
        <f>SUM(D15:D16)</f>
        <v>20000000</v>
      </c>
      <c r="E14" s="16">
        <f t="shared" ref="E14" si="1">SUM(E15:E16)</f>
        <v>20000000</v>
      </c>
      <c r="F14" s="17"/>
    </row>
    <row r="15" spans="1:6" ht="15.75" x14ac:dyDescent="0.25">
      <c r="A15" s="22"/>
      <c r="B15" s="19" t="s">
        <v>23</v>
      </c>
      <c r="C15" s="20">
        <v>18000000</v>
      </c>
      <c r="D15" s="20">
        <v>18000000</v>
      </c>
      <c r="E15" s="20">
        <v>18000000</v>
      </c>
      <c r="F15" s="21"/>
    </row>
    <row r="16" spans="1:6" ht="15.75" x14ac:dyDescent="0.25">
      <c r="A16" s="22"/>
      <c r="B16" s="19" t="s">
        <v>24</v>
      </c>
      <c r="C16" s="20">
        <v>2000000</v>
      </c>
      <c r="D16" s="20">
        <v>2000000</v>
      </c>
      <c r="E16" s="20">
        <v>2000000</v>
      </c>
      <c r="F16" s="21"/>
    </row>
    <row r="17" spans="1:6" ht="15.75" x14ac:dyDescent="0.25">
      <c r="A17" s="23">
        <v>3</v>
      </c>
      <c r="B17" s="24" t="s">
        <v>25</v>
      </c>
      <c r="C17" s="16">
        <f>SUM(C18:C20)</f>
        <v>120000000</v>
      </c>
      <c r="D17" s="16">
        <f t="shared" ref="D17:E17" si="2">SUM(D18:D20)</f>
        <v>120000000</v>
      </c>
      <c r="E17" s="16">
        <f t="shared" si="2"/>
        <v>120000000</v>
      </c>
      <c r="F17" s="17"/>
    </row>
    <row r="18" spans="1:6" ht="15.75" x14ac:dyDescent="0.25">
      <c r="A18" s="25"/>
      <c r="B18" s="26" t="s">
        <v>26</v>
      </c>
      <c r="C18" s="20">
        <v>120000000</v>
      </c>
      <c r="D18" s="20">
        <v>120000000</v>
      </c>
      <c r="E18" s="20">
        <v>120000000</v>
      </c>
      <c r="F18" s="21"/>
    </row>
    <row r="19" spans="1:6" ht="15.75" x14ac:dyDescent="0.25">
      <c r="A19" s="25"/>
      <c r="B19" s="26" t="s">
        <v>27</v>
      </c>
      <c r="C19" s="20">
        <v>0</v>
      </c>
      <c r="D19" s="20">
        <v>0</v>
      </c>
      <c r="E19" s="20">
        <v>0</v>
      </c>
      <c r="F19" s="21"/>
    </row>
    <row r="20" spans="1:6" ht="15.75" x14ac:dyDescent="0.25">
      <c r="A20" s="25"/>
      <c r="B20" s="26" t="s">
        <v>28</v>
      </c>
      <c r="C20" s="20">
        <v>0</v>
      </c>
      <c r="D20" s="20">
        <v>0</v>
      </c>
      <c r="E20" s="20">
        <v>0</v>
      </c>
      <c r="F20" s="21"/>
    </row>
    <row r="21" spans="1:6" ht="31.5" x14ac:dyDescent="0.25">
      <c r="A21" s="7" t="s">
        <v>29</v>
      </c>
      <c r="B21" s="11" t="s">
        <v>30</v>
      </c>
      <c r="C21" s="14">
        <f>C22+C25+C26+C30</f>
        <v>10810000000</v>
      </c>
      <c r="D21" s="14">
        <f t="shared" ref="D21:E21" si="3">D22+D25+D26+D30</f>
        <v>4540000000</v>
      </c>
      <c r="E21" s="14">
        <f t="shared" si="3"/>
        <v>19040000000</v>
      </c>
      <c r="F21" s="27"/>
    </row>
    <row r="22" spans="1:6" ht="31.5" x14ac:dyDescent="0.25">
      <c r="A22" s="23">
        <v>1</v>
      </c>
      <c r="B22" s="24" t="s">
        <v>31</v>
      </c>
      <c r="C22" s="28">
        <f>C23+C24</f>
        <v>200000000</v>
      </c>
      <c r="D22" s="28">
        <f>D23+D24</f>
        <v>200000000</v>
      </c>
      <c r="E22" s="28">
        <f>E23+E24</f>
        <v>200000000</v>
      </c>
      <c r="F22" s="17"/>
    </row>
    <row r="23" spans="1:6" ht="15.75" x14ac:dyDescent="0.25">
      <c r="A23" s="23" t="s">
        <v>32</v>
      </c>
      <c r="B23" s="29" t="s">
        <v>33</v>
      </c>
      <c r="C23" s="16">
        <v>180000000</v>
      </c>
      <c r="D23" s="16">
        <f>C23</f>
        <v>180000000</v>
      </c>
      <c r="E23" s="16">
        <v>180000000</v>
      </c>
      <c r="F23" s="30"/>
    </row>
    <row r="24" spans="1:6" ht="15.75" x14ac:dyDescent="0.25">
      <c r="A24" s="23" t="s">
        <v>34</v>
      </c>
      <c r="B24" s="29" t="s">
        <v>35</v>
      </c>
      <c r="C24" s="16">
        <v>20000000</v>
      </c>
      <c r="D24" s="16">
        <f>C24</f>
        <v>20000000</v>
      </c>
      <c r="E24" s="16">
        <v>20000000</v>
      </c>
      <c r="F24" s="30"/>
    </row>
    <row r="25" spans="1:6" ht="15.75" x14ac:dyDescent="0.25">
      <c r="A25" s="10">
        <v>2</v>
      </c>
      <c r="B25" s="15" t="s">
        <v>36</v>
      </c>
      <c r="C25" s="16">
        <v>90000000</v>
      </c>
      <c r="D25" s="16">
        <f>C25</f>
        <v>90000000</v>
      </c>
      <c r="E25" s="16">
        <v>90000000</v>
      </c>
      <c r="F25" s="17"/>
    </row>
    <row r="26" spans="1:6" ht="15.75" x14ac:dyDescent="0.25">
      <c r="A26" s="10">
        <v>3</v>
      </c>
      <c r="B26" s="15" t="s">
        <v>37</v>
      </c>
      <c r="C26" s="31">
        <f>SUM(C27:C29)</f>
        <v>10450000000</v>
      </c>
      <c r="D26" s="31">
        <f>SUM(D27:D29)</f>
        <v>4180000000</v>
      </c>
      <c r="E26" s="31">
        <f>SUM(E27:E29)</f>
        <v>18680000000</v>
      </c>
      <c r="F26" s="17"/>
    </row>
    <row r="27" spans="1:6" ht="15.75" x14ac:dyDescent="0.25">
      <c r="A27" s="10" t="s">
        <v>38</v>
      </c>
      <c r="B27" s="15" t="s">
        <v>39</v>
      </c>
      <c r="C27" s="31">
        <v>3135000000</v>
      </c>
      <c r="D27" s="31"/>
      <c r="E27" s="31"/>
      <c r="F27" s="17"/>
    </row>
    <row r="28" spans="1:6" ht="15.75" x14ac:dyDescent="0.25">
      <c r="A28" s="10" t="s">
        <v>40</v>
      </c>
      <c r="B28" s="15" t="s">
        <v>41</v>
      </c>
      <c r="C28" s="31">
        <v>3135000000</v>
      </c>
      <c r="D28" s="31"/>
      <c r="E28" s="31"/>
      <c r="F28" s="17"/>
    </row>
    <row r="29" spans="1:6" ht="15.75" x14ac:dyDescent="0.25">
      <c r="A29" s="10" t="s">
        <v>42</v>
      </c>
      <c r="B29" s="15" t="s">
        <v>43</v>
      </c>
      <c r="C29" s="31">
        <v>4180000000</v>
      </c>
      <c r="D29" s="31">
        <v>4180000000</v>
      </c>
      <c r="E29" s="31">
        <f>17080000000+1600000000</f>
        <v>18680000000</v>
      </c>
      <c r="F29" s="17"/>
    </row>
    <row r="30" spans="1:6" ht="15.75" x14ac:dyDescent="0.25">
      <c r="A30" s="23">
        <v>4</v>
      </c>
      <c r="B30" s="24" t="s">
        <v>44</v>
      </c>
      <c r="C30" s="31">
        <v>70000000</v>
      </c>
      <c r="D30" s="31">
        <f>C30</f>
        <v>70000000</v>
      </c>
      <c r="E30" s="31">
        <v>70000000</v>
      </c>
      <c r="F30" s="17"/>
    </row>
    <row r="31" spans="1:6" ht="15.75" x14ac:dyDescent="0.25">
      <c r="A31" s="7" t="s">
        <v>45</v>
      </c>
      <c r="B31" s="11" t="s">
        <v>46</v>
      </c>
      <c r="C31" s="32">
        <f>SUM(C32:C33)</f>
        <v>4998000000</v>
      </c>
      <c r="D31" s="32">
        <f t="shared" ref="D31:E31" si="4">SUM(D32:D33)</f>
        <v>4998000000</v>
      </c>
      <c r="E31" s="32">
        <f t="shared" si="4"/>
        <v>4998000000</v>
      </c>
      <c r="F31" s="13"/>
    </row>
    <row r="32" spans="1:6" ht="15.75" x14ac:dyDescent="0.25">
      <c r="A32" s="10">
        <v>1</v>
      </c>
      <c r="B32" s="15" t="s">
        <v>47</v>
      </c>
      <c r="C32" s="16">
        <v>3853000000</v>
      </c>
      <c r="D32" s="16">
        <f>C32</f>
        <v>3853000000</v>
      </c>
      <c r="E32" s="16">
        <v>3853000000</v>
      </c>
      <c r="F32" s="17"/>
    </row>
    <row r="33" spans="1:6" ht="15.75" x14ac:dyDescent="0.25">
      <c r="A33" s="10">
        <v>2</v>
      </c>
      <c r="B33" s="15" t="s">
        <v>48</v>
      </c>
      <c r="C33" s="16">
        <v>1145000000</v>
      </c>
      <c r="D33" s="16">
        <f>C33</f>
        <v>1145000000</v>
      </c>
      <c r="E33" s="16">
        <v>1145000000</v>
      </c>
      <c r="F33" s="17"/>
    </row>
    <row r="34" spans="1:6" ht="94.5" x14ac:dyDescent="0.25">
      <c r="A34" s="33" t="s">
        <v>49</v>
      </c>
      <c r="B34" s="34" t="s">
        <v>50</v>
      </c>
      <c r="C34" s="32"/>
      <c r="D34" s="32">
        <v>104000000</v>
      </c>
      <c r="E34" s="32">
        <v>104000000</v>
      </c>
      <c r="F34" s="13"/>
    </row>
    <row r="35" spans="1:6" ht="31.5" x14ac:dyDescent="0.25">
      <c r="A35" s="7" t="s">
        <v>49</v>
      </c>
      <c r="B35" s="11" t="s">
        <v>51</v>
      </c>
      <c r="C35" s="35"/>
      <c r="D35" s="35"/>
      <c r="E35" s="36">
        <f>SUM(E36,E37,E38,E42,E46)</f>
        <v>3715126337</v>
      </c>
      <c r="F35" s="37"/>
    </row>
    <row r="36" spans="1:6" x14ac:dyDescent="0.25">
      <c r="A36" s="38">
        <v>1</v>
      </c>
      <c r="B36" s="39" t="s">
        <v>37</v>
      </c>
      <c r="C36" s="40"/>
      <c r="D36" s="40"/>
      <c r="E36" s="41">
        <v>3147975896</v>
      </c>
      <c r="F36" s="42"/>
    </row>
    <row r="37" spans="1:6" x14ac:dyDescent="0.25">
      <c r="A37" s="38">
        <v>2</v>
      </c>
      <c r="B37" s="39" t="s">
        <v>48</v>
      </c>
      <c r="C37" s="40"/>
      <c r="D37" s="40"/>
      <c r="E37" s="41">
        <v>39234669</v>
      </c>
      <c r="F37" s="42"/>
    </row>
    <row r="38" spans="1:6" ht="30" x14ac:dyDescent="0.25">
      <c r="A38" s="38">
        <v>3</v>
      </c>
      <c r="B38" s="39" t="s">
        <v>52</v>
      </c>
      <c r="C38" s="43"/>
      <c r="D38" s="43"/>
      <c r="E38" s="44">
        <f>SUM(E39:E41)</f>
        <v>397927504</v>
      </c>
      <c r="F38" s="42"/>
    </row>
    <row r="39" spans="1:6" ht="25.5" hidden="1" x14ac:dyDescent="0.25">
      <c r="A39" s="45"/>
      <c r="B39" s="46" t="s">
        <v>53</v>
      </c>
      <c r="C39" s="47"/>
      <c r="D39" s="47"/>
      <c r="E39" s="48">
        <v>9922000</v>
      </c>
      <c r="F39" s="49"/>
    </row>
    <row r="40" spans="1:6" ht="25.5" hidden="1" x14ac:dyDescent="0.25">
      <c r="A40" s="45"/>
      <c r="B40" s="46" t="s">
        <v>54</v>
      </c>
      <c r="C40" s="47"/>
      <c r="D40" s="47"/>
      <c r="E40" s="48">
        <v>313125504</v>
      </c>
      <c r="F40" s="49"/>
    </row>
    <row r="41" spans="1:6" ht="25.5" hidden="1" x14ac:dyDescent="0.25">
      <c r="A41" s="50"/>
      <c r="B41" s="46" t="s">
        <v>55</v>
      </c>
      <c r="C41" s="46"/>
      <c r="D41" s="46"/>
      <c r="E41" s="48">
        <v>74880000</v>
      </c>
      <c r="F41" s="49"/>
    </row>
    <row r="42" spans="1:6" x14ac:dyDescent="0.25">
      <c r="A42" s="38">
        <v>4</v>
      </c>
      <c r="B42" s="51" t="s">
        <v>56</v>
      </c>
      <c r="C42" s="39"/>
      <c r="D42" s="39"/>
      <c r="E42" s="44">
        <f>SUM(E43:E45)</f>
        <v>124988268</v>
      </c>
      <c r="F42" s="42"/>
    </row>
    <row r="43" spans="1:6" hidden="1" x14ac:dyDescent="0.25">
      <c r="A43" s="50"/>
      <c r="B43" s="52" t="s">
        <v>57</v>
      </c>
      <c r="C43" s="46"/>
      <c r="D43" s="46"/>
      <c r="E43" s="48">
        <v>44355245</v>
      </c>
      <c r="F43" s="49"/>
    </row>
    <row r="44" spans="1:6" hidden="1" x14ac:dyDescent="0.25">
      <c r="A44" s="45"/>
      <c r="B44" s="52" t="s">
        <v>58</v>
      </c>
      <c r="C44" s="46"/>
      <c r="D44" s="46"/>
      <c r="E44" s="48">
        <v>85093023</v>
      </c>
      <c r="F44" s="49"/>
    </row>
    <row r="45" spans="1:6" hidden="1" x14ac:dyDescent="0.25">
      <c r="A45" s="50"/>
      <c r="B45" s="52" t="s">
        <v>59</v>
      </c>
      <c r="C45" s="46"/>
      <c r="D45" s="46"/>
      <c r="E45" s="48">
        <v>-4460000</v>
      </c>
      <c r="F45" s="49"/>
    </row>
    <row r="46" spans="1:6" x14ac:dyDescent="0.25">
      <c r="A46" s="38">
        <v>5</v>
      </c>
      <c r="B46" s="51" t="s">
        <v>60</v>
      </c>
      <c r="C46" s="39"/>
      <c r="D46" s="39"/>
      <c r="E46" s="44">
        <v>5000000</v>
      </c>
      <c r="F46" s="42"/>
    </row>
    <row r="47" spans="1:6" ht="31.5" x14ac:dyDescent="0.25">
      <c r="A47" s="53" t="s">
        <v>61</v>
      </c>
      <c r="B47" s="54" t="s">
        <v>62</v>
      </c>
      <c r="C47" s="54"/>
      <c r="D47" s="54"/>
      <c r="E47" s="55">
        <f>SUM(E48)</f>
        <v>31000000</v>
      </c>
      <c r="F47" s="37"/>
    </row>
    <row r="48" spans="1:6" ht="31.5" x14ac:dyDescent="0.25">
      <c r="A48" s="56">
        <v>1</v>
      </c>
      <c r="B48" s="57" t="s">
        <v>63</v>
      </c>
      <c r="C48" s="57"/>
      <c r="D48" s="57"/>
      <c r="E48" s="58">
        <v>31000000</v>
      </c>
      <c r="F48" s="59"/>
    </row>
  </sheetData>
  <mergeCells count="4">
    <mergeCell ref="E1:F1"/>
    <mergeCell ref="A2:F2"/>
    <mergeCell ref="A3:F3"/>
    <mergeCell ref="C4:F4"/>
  </mergeCells>
  <pageMargins left="0.7" right="0.7" top="0.75" bottom="0.7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Layout" topLeftCell="A103" zoomScaleNormal="100" workbookViewId="0">
      <selection activeCell="B111" sqref="B111"/>
    </sheetView>
  </sheetViews>
  <sheetFormatPr defaultRowHeight="15.75" x14ac:dyDescent="0.25"/>
  <cols>
    <col min="1" max="1" width="7.7109375" style="60" customWidth="1"/>
    <col min="2" max="2" width="63.140625" style="60" customWidth="1"/>
    <col min="3" max="3" width="21.140625" style="152" customWidth="1"/>
    <col min="4" max="4" width="21.28515625" style="152" customWidth="1"/>
    <col min="5" max="5" width="17.42578125" style="152" customWidth="1"/>
    <col min="6" max="6" width="21" style="152" customWidth="1"/>
    <col min="7" max="7" width="11.28515625" style="149" customWidth="1"/>
  </cols>
  <sheetData>
    <row r="1" spans="1:7" x14ac:dyDescent="0.25">
      <c r="C1" s="61" t="s">
        <v>64</v>
      </c>
      <c r="D1" s="61"/>
      <c r="E1" s="61"/>
      <c r="F1" s="61"/>
      <c r="G1" s="61"/>
    </row>
    <row r="2" spans="1:7" ht="18.75" x14ac:dyDescent="0.25">
      <c r="A2" s="62" t="s">
        <v>65</v>
      </c>
      <c r="B2" s="62"/>
      <c r="C2" s="62"/>
      <c r="D2" s="62"/>
      <c r="E2" s="62"/>
      <c r="F2" s="62"/>
      <c r="G2" s="62"/>
    </row>
    <row r="3" spans="1:7" ht="18.75" x14ac:dyDescent="0.25">
      <c r="A3" s="62" t="s">
        <v>2</v>
      </c>
      <c r="B3" s="62"/>
      <c r="C3" s="62"/>
      <c r="D3" s="62"/>
      <c r="E3" s="62"/>
      <c r="F3" s="62"/>
      <c r="G3" s="62"/>
    </row>
    <row r="4" spans="1:7" x14ac:dyDescent="0.25">
      <c r="A4" s="63"/>
      <c r="B4" s="64"/>
      <c r="C4" s="65" t="s">
        <v>66</v>
      </c>
      <c r="D4" s="65"/>
      <c r="E4" s="65"/>
      <c r="F4" s="65"/>
      <c r="G4" s="65"/>
    </row>
    <row r="5" spans="1:7" ht="56.25" x14ac:dyDescent="0.25">
      <c r="A5" s="66" t="s">
        <v>4</v>
      </c>
      <c r="B5" s="66" t="s">
        <v>67</v>
      </c>
      <c r="C5" s="67" t="s">
        <v>68</v>
      </c>
      <c r="D5" s="67" t="s">
        <v>69</v>
      </c>
      <c r="E5" s="68" t="s">
        <v>70</v>
      </c>
      <c r="F5" s="68" t="s">
        <v>71</v>
      </c>
      <c r="G5" s="69" t="s">
        <v>9</v>
      </c>
    </row>
    <row r="6" spans="1:7" ht="18.75" x14ac:dyDescent="0.25">
      <c r="A6" s="70" t="s">
        <v>72</v>
      </c>
      <c r="B6" s="71"/>
      <c r="C6" s="72">
        <f>C7</f>
        <v>9847000000</v>
      </c>
      <c r="D6" s="72">
        <f>D7+D140</f>
        <v>28093126337</v>
      </c>
      <c r="E6" s="72">
        <f t="shared" ref="E6:F6" si="0">E7+E140</f>
        <v>104000000</v>
      </c>
      <c r="F6" s="72">
        <f t="shared" si="0"/>
        <v>27989126337</v>
      </c>
      <c r="G6" s="72"/>
    </row>
    <row r="7" spans="1:7" ht="18.75" x14ac:dyDescent="0.25">
      <c r="A7" s="69" t="s">
        <v>11</v>
      </c>
      <c r="B7" s="73" t="s">
        <v>73</v>
      </c>
      <c r="C7" s="72">
        <f>C8+C50+C138</f>
        <v>9847000000</v>
      </c>
      <c r="D7" s="72">
        <f>D8+D50+D138+D139</f>
        <v>28062126337</v>
      </c>
      <c r="E7" s="72">
        <f>E8+E50+E138+E139</f>
        <v>104000000</v>
      </c>
      <c r="F7" s="72">
        <f>F8+F50+F138+F139</f>
        <v>27958126337</v>
      </c>
      <c r="G7" s="72"/>
    </row>
    <row r="8" spans="1:7" ht="18.75" x14ac:dyDescent="0.25">
      <c r="A8" s="69" t="s">
        <v>13</v>
      </c>
      <c r="B8" s="73" t="s">
        <v>74</v>
      </c>
      <c r="C8" s="72">
        <f t="shared" ref="C8" si="1">C9+C15+C25+C27+C43+C49</f>
        <v>4180000000</v>
      </c>
      <c r="D8" s="72">
        <f>D9+D15+D25+D27+D43+D49</f>
        <v>21827975896</v>
      </c>
      <c r="E8" s="72">
        <f t="shared" ref="E8:F8" si="2">E9+E15+E25+E27+E43+E49</f>
        <v>0</v>
      </c>
      <c r="F8" s="72">
        <f t="shared" si="2"/>
        <v>21827975896</v>
      </c>
      <c r="G8" s="72"/>
    </row>
    <row r="9" spans="1:7" ht="18.75" x14ac:dyDescent="0.25">
      <c r="A9" s="69">
        <v>1</v>
      </c>
      <c r="B9" s="73" t="s">
        <v>75</v>
      </c>
      <c r="C9" s="72">
        <v>4180000000</v>
      </c>
      <c r="D9" s="72">
        <f>SUM(D10:D14)</f>
        <v>207472000</v>
      </c>
      <c r="E9" s="72">
        <f t="shared" ref="E9:F9" si="3">SUM(E10:E14)</f>
        <v>0</v>
      </c>
      <c r="F9" s="72">
        <f t="shared" si="3"/>
        <v>207472000</v>
      </c>
      <c r="G9" s="72"/>
    </row>
    <row r="10" spans="1:7" ht="18.75" x14ac:dyDescent="0.25">
      <c r="A10" s="74" t="s">
        <v>32</v>
      </c>
      <c r="B10" s="75" t="s">
        <v>76</v>
      </c>
      <c r="C10" s="76"/>
      <c r="D10" s="76">
        <v>25466000</v>
      </c>
      <c r="E10" s="76"/>
      <c r="F10" s="76">
        <f>D10</f>
        <v>25466000</v>
      </c>
      <c r="G10" s="77"/>
    </row>
    <row r="11" spans="1:7" ht="112.5" x14ac:dyDescent="0.25">
      <c r="A11" s="74" t="s">
        <v>34</v>
      </c>
      <c r="B11" s="75" t="s">
        <v>77</v>
      </c>
      <c r="C11" s="76"/>
      <c r="D11" s="76">
        <v>96693000</v>
      </c>
      <c r="E11" s="76"/>
      <c r="F11" s="76">
        <f t="shared" ref="F11:F24" si="4">D11</f>
        <v>96693000</v>
      </c>
      <c r="G11" s="77"/>
    </row>
    <row r="12" spans="1:7" ht="18.75" x14ac:dyDescent="0.25">
      <c r="A12" s="74" t="s">
        <v>78</v>
      </c>
      <c r="B12" s="75" t="s">
        <v>79</v>
      </c>
      <c r="C12" s="76"/>
      <c r="D12" s="76">
        <v>12694000</v>
      </c>
      <c r="E12" s="76"/>
      <c r="F12" s="76">
        <f t="shared" si="4"/>
        <v>12694000</v>
      </c>
      <c r="G12" s="77"/>
    </row>
    <row r="13" spans="1:7" ht="18.75" x14ac:dyDescent="0.25">
      <c r="A13" s="74" t="s">
        <v>80</v>
      </c>
      <c r="B13" s="75" t="s">
        <v>81</v>
      </c>
      <c r="C13" s="76"/>
      <c r="D13" s="76">
        <v>13603000</v>
      </c>
      <c r="E13" s="76"/>
      <c r="F13" s="76">
        <f t="shared" si="4"/>
        <v>13603000</v>
      </c>
      <c r="G13" s="77"/>
    </row>
    <row r="14" spans="1:7" ht="56.25" x14ac:dyDescent="0.25">
      <c r="A14" s="74" t="s">
        <v>82</v>
      </c>
      <c r="B14" s="75" t="s">
        <v>83</v>
      </c>
      <c r="C14" s="76"/>
      <c r="D14" s="76">
        <v>59016000</v>
      </c>
      <c r="E14" s="76"/>
      <c r="F14" s="76">
        <f t="shared" si="4"/>
        <v>59016000</v>
      </c>
      <c r="G14" s="77"/>
    </row>
    <row r="15" spans="1:7" ht="18.75" x14ac:dyDescent="0.25">
      <c r="A15" s="69">
        <v>2</v>
      </c>
      <c r="B15" s="73" t="s">
        <v>84</v>
      </c>
      <c r="C15" s="72"/>
      <c r="D15" s="72">
        <f>SUM(D16:D24)</f>
        <v>2102178000</v>
      </c>
      <c r="E15" s="72">
        <f t="shared" ref="E15:F15" si="5">SUM(E16:E24)</f>
        <v>0</v>
      </c>
      <c r="F15" s="72">
        <f t="shared" si="5"/>
        <v>2102178000</v>
      </c>
      <c r="G15" s="72"/>
    </row>
    <row r="16" spans="1:7" ht="37.5" x14ac:dyDescent="0.25">
      <c r="A16" s="74" t="s">
        <v>17</v>
      </c>
      <c r="B16" s="75" t="s">
        <v>85</v>
      </c>
      <c r="C16" s="76"/>
      <c r="D16" s="76">
        <v>334350000</v>
      </c>
      <c r="E16" s="76"/>
      <c r="F16" s="76">
        <f t="shared" si="4"/>
        <v>334350000</v>
      </c>
      <c r="G16" s="77"/>
    </row>
    <row r="17" spans="1:7" ht="18.75" x14ac:dyDescent="0.25">
      <c r="A17" s="74" t="s">
        <v>21</v>
      </c>
      <c r="B17" s="75" t="s">
        <v>86</v>
      </c>
      <c r="C17" s="76"/>
      <c r="D17" s="76">
        <v>600000000</v>
      </c>
      <c r="E17" s="76"/>
      <c r="F17" s="76">
        <f t="shared" si="4"/>
        <v>600000000</v>
      </c>
      <c r="G17" s="77"/>
    </row>
    <row r="18" spans="1:7" ht="56.25" x14ac:dyDescent="0.25">
      <c r="A18" s="74" t="s">
        <v>87</v>
      </c>
      <c r="B18" s="75" t="s">
        <v>88</v>
      </c>
      <c r="C18" s="76"/>
      <c r="D18" s="76">
        <v>500000000</v>
      </c>
      <c r="E18" s="76">
        <f>SUM(E19:E48)</f>
        <v>0</v>
      </c>
      <c r="F18" s="76">
        <f t="shared" si="4"/>
        <v>500000000</v>
      </c>
      <c r="G18" s="76"/>
    </row>
    <row r="19" spans="1:7" ht="37.5" x14ac:dyDescent="0.25">
      <c r="A19" s="74" t="s">
        <v>89</v>
      </c>
      <c r="B19" s="75" t="s">
        <v>90</v>
      </c>
      <c r="C19" s="76"/>
      <c r="D19" s="76">
        <v>480000000</v>
      </c>
      <c r="E19" s="76"/>
      <c r="F19" s="76">
        <f t="shared" si="4"/>
        <v>480000000</v>
      </c>
      <c r="G19" s="77"/>
    </row>
    <row r="20" spans="1:7" ht="18.75" x14ac:dyDescent="0.25">
      <c r="A20" s="74" t="s">
        <v>91</v>
      </c>
      <c r="B20" s="75" t="s">
        <v>92</v>
      </c>
      <c r="C20" s="76"/>
      <c r="D20" s="76">
        <v>19330000</v>
      </c>
      <c r="E20" s="76"/>
      <c r="F20" s="76">
        <f t="shared" si="4"/>
        <v>19330000</v>
      </c>
      <c r="G20" s="77"/>
    </row>
    <row r="21" spans="1:7" ht="37.5" x14ac:dyDescent="0.25">
      <c r="A21" s="74" t="s">
        <v>93</v>
      </c>
      <c r="B21" s="75" t="s">
        <v>94</v>
      </c>
      <c r="C21" s="76"/>
      <c r="D21" s="76">
        <v>60000000</v>
      </c>
      <c r="E21" s="76"/>
      <c r="F21" s="76">
        <f t="shared" si="4"/>
        <v>60000000</v>
      </c>
      <c r="G21" s="77"/>
    </row>
    <row r="22" spans="1:7" ht="37.5" x14ac:dyDescent="0.25">
      <c r="A22" s="74" t="s">
        <v>95</v>
      </c>
      <c r="B22" s="75" t="s">
        <v>96</v>
      </c>
      <c r="C22" s="76"/>
      <c r="D22" s="76">
        <v>26464000</v>
      </c>
      <c r="E22" s="76"/>
      <c r="F22" s="76">
        <f t="shared" si="4"/>
        <v>26464000</v>
      </c>
      <c r="G22" s="77"/>
    </row>
    <row r="23" spans="1:7" ht="37.5" x14ac:dyDescent="0.25">
      <c r="A23" s="74" t="s">
        <v>97</v>
      </c>
      <c r="B23" s="75" t="s">
        <v>98</v>
      </c>
      <c r="C23" s="76"/>
      <c r="D23" s="76">
        <v>17670000</v>
      </c>
      <c r="E23" s="76"/>
      <c r="F23" s="76">
        <f t="shared" si="4"/>
        <v>17670000</v>
      </c>
      <c r="G23" s="77"/>
    </row>
    <row r="24" spans="1:7" ht="37.5" x14ac:dyDescent="0.25">
      <c r="A24" s="74" t="s">
        <v>99</v>
      </c>
      <c r="B24" s="75" t="s">
        <v>100</v>
      </c>
      <c r="C24" s="76"/>
      <c r="D24" s="76">
        <v>64364000</v>
      </c>
      <c r="E24" s="76"/>
      <c r="F24" s="76">
        <f t="shared" si="4"/>
        <v>64364000</v>
      </c>
      <c r="G24" s="77"/>
    </row>
    <row r="25" spans="1:7" ht="37.5" x14ac:dyDescent="0.25">
      <c r="A25" s="78">
        <v>3</v>
      </c>
      <c r="B25" s="73" t="s">
        <v>101</v>
      </c>
      <c r="C25" s="79"/>
      <c r="D25" s="72">
        <f>SUM(D26:D26)</f>
        <v>500000000</v>
      </c>
      <c r="E25" s="72">
        <f>SUM(E26:E26)</f>
        <v>0</v>
      </c>
      <c r="F25" s="72">
        <f>SUM(F26:F26)</f>
        <v>500000000</v>
      </c>
      <c r="G25" s="80"/>
    </row>
    <row r="26" spans="1:7" ht="56.25" x14ac:dyDescent="0.25">
      <c r="A26" s="74" t="s">
        <v>38</v>
      </c>
      <c r="B26" s="75" t="s">
        <v>102</v>
      </c>
      <c r="C26" s="79"/>
      <c r="D26" s="81">
        <v>500000000</v>
      </c>
      <c r="E26" s="79"/>
      <c r="F26" s="76">
        <f>D26</f>
        <v>500000000</v>
      </c>
      <c r="G26" s="80"/>
    </row>
    <row r="27" spans="1:7" ht="18.75" x14ac:dyDescent="0.25">
      <c r="A27" s="69">
        <v>4</v>
      </c>
      <c r="B27" s="73" t="s">
        <v>103</v>
      </c>
      <c r="C27" s="72"/>
      <c r="D27" s="72">
        <f>SUM(D28:D42)</f>
        <v>18348000000</v>
      </c>
      <c r="E27" s="72">
        <f>SUM(E28:E42)</f>
        <v>0</v>
      </c>
      <c r="F27" s="72">
        <f>SUM(F28:F42)</f>
        <v>18348000000</v>
      </c>
      <c r="G27" s="72"/>
    </row>
    <row r="28" spans="1:7" ht="18.75" x14ac:dyDescent="0.25">
      <c r="A28" s="74" t="s">
        <v>104</v>
      </c>
      <c r="B28" s="75" t="s">
        <v>105</v>
      </c>
      <c r="C28" s="79"/>
      <c r="D28" s="81">
        <v>80000000</v>
      </c>
      <c r="E28" s="79"/>
      <c r="F28" s="76">
        <f>D28</f>
        <v>80000000</v>
      </c>
      <c r="G28" s="80"/>
    </row>
    <row r="29" spans="1:7" ht="18.75" x14ac:dyDescent="0.25">
      <c r="A29" s="74" t="s">
        <v>106</v>
      </c>
      <c r="B29" s="75" t="s">
        <v>107</v>
      </c>
      <c r="C29" s="79"/>
      <c r="D29" s="81">
        <v>354000000</v>
      </c>
      <c r="E29" s="79"/>
      <c r="F29" s="76">
        <f t="shared" ref="F29:F42" si="6">D29</f>
        <v>354000000</v>
      </c>
      <c r="G29" s="80"/>
    </row>
    <row r="30" spans="1:7" ht="18.75" x14ac:dyDescent="0.25">
      <c r="A30" s="74" t="s">
        <v>108</v>
      </c>
      <c r="B30" s="75" t="s">
        <v>109</v>
      </c>
      <c r="C30" s="79"/>
      <c r="D30" s="81">
        <v>630000000</v>
      </c>
      <c r="E30" s="79"/>
      <c r="F30" s="76">
        <f t="shared" si="6"/>
        <v>630000000</v>
      </c>
      <c r="G30" s="80"/>
    </row>
    <row r="31" spans="1:7" ht="37.5" x14ac:dyDescent="0.25">
      <c r="A31" s="74" t="s">
        <v>110</v>
      </c>
      <c r="B31" s="75" t="s">
        <v>111</v>
      </c>
      <c r="C31" s="79"/>
      <c r="D31" s="81">
        <f>12100000000-650000000</f>
        <v>11450000000</v>
      </c>
      <c r="E31" s="79"/>
      <c r="F31" s="76">
        <f t="shared" si="6"/>
        <v>11450000000</v>
      </c>
      <c r="G31" s="80"/>
    </row>
    <row r="32" spans="1:7" ht="18.75" x14ac:dyDescent="0.25">
      <c r="A32" s="74" t="s">
        <v>112</v>
      </c>
      <c r="B32" s="75" t="s">
        <v>113</v>
      </c>
      <c r="C32" s="79"/>
      <c r="D32" s="81">
        <v>135000000</v>
      </c>
      <c r="E32" s="79"/>
      <c r="F32" s="76">
        <f t="shared" si="6"/>
        <v>135000000</v>
      </c>
      <c r="G32" s="80"/>
    </row>
    <row r="33" spans="1:7" ht="18.75" x14ac:dyDescent="0.25">
      <c r="A33" s="74" t="s">
        <v>114</v>
      </c>
      <c r="B33" s="75" t="s">
        <v>115</v>
      </c>
      <c r="C33" s="79"/>
      <c r="D33" s="81">
        <v>225000000</v>
      </c>
      <c r="E33" s="79"/>
      <c r="F33" s="76">
        <f t="shared" si="6"/>
        <v>225000000</v>
      </c>
      <c r="G33" s="80"/>
    </row>
    <row r="34" spans="1:7" ht="18.75" x14ac:dyDescent="0.25">
      <c r="A34" s="74" t="s">
        <v>116</v>
      </c>
      <c r="B34" s="75" t="s">
        <v>117</v>
      </c>
      <c r="C34" s="79"/>
      <c r="D34" s="81">
        <v>600000000</v>
      </c>
      <c r="E34" s="79"/>
      <c r="F34" s="76">
        <f t="shared" si="6"/>
        <v>600000000</v>
      </c>
      <c r="G34" s="80"/>
    </row>
    <row r="35" spans="1:7" ht="18.75" x14ac:dyDescent="0.25">
      <c r="A35" s="74" t="s">
        <v>118</v>
      </c>
      <c r="B35" s="75" t="s">
        <v>86</v>
      </c>
      <c r="C35" s="79"/>
      <c r="D35" s="81">
        <v>539000000</v>
      </c>
      <c r="E35" s="79"/>
      <c r="F35" s="76">
        <f t="shared" si="6"/>
        <v>539000000</v>
      </c>
      <c r="G35" s="80"/>
    </row>
    <row r="36" spans="1:7" ht="37.5" x14ac:dyDescent="0.25">
      <c r="A36" s="74" t="s">
        <v>119</v>
      </c>
      <c r="B36" s="75" t="s">
        <v>85</v>
      </c>
      <c r="C36" s="79"/>
      <c r="D36" s="81">
        <v>314000000</v>
      </c>
      <c r="E36" s="79"/>
      <c r="F36" s="76">
        <f t="shared" si="6"/>
        <v>314000000</v>
      </c>
      <c r="G36" s="80"/>
    </row>
    <row r="37" spans="1:7" ht="37.5" x14ac:dyDescent="0.25">
      <c r="A37" s="74" t="s">
        <v>120</v>
      </c>
      <c r="B37" s="75" t="s">
        <v>121</v>
      </c>
      <c r="C37" s="79"/>
      <c r="D37" s="81">
        <v>1400000000</v>
      </c>
      <c r="E37" s="79"/>
      <c r="F37" s="76">
        <f t="shared" si="6"/>
        <v>1400000000</v>
      </c>
      <c r="G37" s="80"/>
    </row>
    <row r="38" spans="1:7" ht="37.5" x14ac:dyDescent="0.25">
      <c r="A38" s="74" t="s">
        <v>122</v>
      </c>
      <c r="B38" s="75" t="s">
        <v>123</v>
      </c>
      <c r="C38" s="79"/>
      <c r="D38" s="81">
        <v>886000000</v>
      </c>
      <c r="E38" s="79"/>
      <c r="F38" s="76">
        <f t="shared" si="6"/>
        <v>886000000</v>
      </c>
      <c r="G38" s="80"/>
    </row>
    <row r="39" spans="1:7" ht="37.5" x14ac:dyDescent="0.25">
      <c r="A39" s="74" t="s">
        <v>124</v>
      </c>
      <c r="B39" s="75" t="s">
        <v>125</v>
      </c>
      <c r="C39" s="76"/>
      <c r="D39" s="81">
        <v>1250000000</v>
      </c>
      <c r="E39" s="76"/>
      <c r="F39" s="76">
        <f t="shared" si="6"/>
        <v>1250000000</v>
      </c>
      <c r="G39" s="77"/>
    </row>
    <row r="40" spans="1:7" ht="37.5" x14ac:dyDescent="0.25">
      <c r="A40" s="74" t="s">
        <v>126</v>
      </c>
      <c r="B40" s="82" t="s">
        <v>127</v>
      </c>
      <c r="C40" s="76"/>
      <c r="D40" s="81">
        <v>200000000</v>
      </c>
      <c r="E40" s="76"/>
      <c r="F40" s="76">
        <f t="shared" si="6"/>
        <v>200000000</v>
      </c>
      <c r="G40" s="77"/>
    </row>
    <row r="41" spans="1:7" ht="18.75" x14ac:dyDescent="0.25">
      <c r="A41" s="74" t="s">
        <v>128</v>
      </c>
      <c r="B41" s="82" t="s">
        <v>129</v>
      </c>
      <c r="C41" s="76"/>
      <c r="D41" s="81">
        <v>150000000</v>
      </c>
      <c r="E41" s="76"/>
      <c r="F41" s="76">
        <f t="shared" si="6"/>
        <v>150000000</v>
      </c>
      <c r="G41" s="77"/>
    </row>
    <row r="42" spans="1:7" ht="56.25" x14ac:dyDescent="0.25">
      <c r="A42" s="74" t="s">
        <v>130</v>
      </c>
      <c r="B42" s="75" t="s">
        <v>131</v>
      </c>
      <c r="C42" s="76"/>
      <c r="D42" s="81">
        <v>135000000</v>
      </c>
      <c r="E42" s="76"/>
      <c r="F42" s="76">
        <f t="shared" si="6"/>
        <v>135000000</v>
      </c>
      <c r="G42" s="77"/>
    </row>
    <row r="43" spans="1:7" ht="19.5" x14ac:dyDescent="0.25">
      <c r="A43" s="69">
        <v>5</v>
      </c>
      <c r="B43" s="73" t="s">
        <v>132</v>
      </c>
      <c r="C43" s="83"/>
      <c r="D43" s="72">
        <f>SUM(D44:D48)</f>
        <v>650000000</v>
      </c>
      <c r="E43" s="72">
        <f t="shared" ref="E43:F43" si="7">SUM(E44:E48)</f>
        <v>0</v>
      </c>
      <c r="F43" s="72">
        <f t="shared" si="7"/>
        <v>650000000</v>
      </c>
      <c r="G43" s="84"/>
    </row>
    <row r="44" spans="1:7" ht="18.75" x14ac:dyDescent="0.25">
      <c r="A44" s="74" t="s">
        <v>133</v>
      </c>
      <c r="B44" s="85" t="s">
        <v>134</v>
      </c>
      <c r="C44" s="76"/>
      <c r="D44" s="81">
        <v>50000000</v>
      </c>
      <c r="E44" s="76"/>
      <c r="F44" s="76">
        <f>D44</f>
        <v>50000000</v>
      </c>
      <c r="G44" s="77"/>
    </row>
    <row r="45" spans="1:7" ht="37.5" x14ac:dyDescent="0.25">
      <c r="A45" s="74" t="s">
        <v>135</v>
      </c>
      <c r="B45" s="82" t="s">
        <v>136</v>
      </c>
      <c r="C45" s="76"/>
      <c r="D45" s="81">
        <v>200000000</v>
      </c>
      <c r="E45" s="76"/>
      <c r="F45" s="76">
        <f t="shared" ref="F45:F47" si="8">D45</f>
        <v>200000000</v>
      </c>
      <c r="G45" s="77"/>
    </row>
    <row r="46" spans="1:7" ht="18.75" x14ac:dyDescent="0.25">
      <c r="A46" s="74" t="s">
        <v>137</v>
      </c>
      <c r="B46" s="75" t="s">
        <v>138</v>
      </c>
      <c r="C46" s="79"/>
      <c r="D46" s="81">
        <v>150000000</v>
      </c>
      <c r="E46" s="79"/>
      <c r="F46" s="76">
        <f t="shared" si="8"/>
        <v>150000000</v>
      </c>
      <c r="G46" s="80"/>
    </row>
    <row r="47" spans="1:7" ht="18.75" x14ac:dyDescent="0.25">
      <c r="A47" s="74" t="s">
        <v>139</v>
      </c>
      <c r="B47" s="75" t="s">
        <v>140</v>
      </c>
      <c r="C47" s="76"/>
      <c r="D47" s="76">
        <v>100000000</v>
      </c>
      <c r="E47" s="76"/>
      <c r="F47" s="76">
        <f t="shared" si="8"/>
        <v>100000000</v>
      </c>
      <c r="G47" s="77"/>
    </row>
    <row r="48" spans="1:7" ht="18.75" x14ac:dyDescent="0.25">
      <c r="A48" s="74" t="s">
        <v>141</v>
      </c>
      <c r="B48" s="75" t="s">
        <v>142</v>
      </c>
      <c r="C48" s="79"/>
      <c r="D48" s="81">
        <v>150000000</v>
      </c>
      <c r="E48" s="79"/>
      <c r="F48" s="76">
        <f>D48</f>
        <v>150000000</v>
      </c>
      <c r="G48" s="77"/>
    </row>
    <row r="49" spans="1:7" ht="19.5" x14ac:dyDescent="0.25">
      <c r="A49" s="69">
        <v>6</v>
      </c>
      <c r="B49" s="73" t="s">
        <v>143</v>
      </c>
      <c r="C49" s="83"/>
      <c r="D49" s="86">
        <v>20325896</v>
      </c>
      <c r="E49" s="83"/>
      <c r="F49" s="72">
        <f>D49</f>
        <v>20325896</v>
      </c>
      <c r="G49" s="84"/>
    </row>
    <row r="50" spans="1:7" ht="18.75" x14ac:dyDescent="0.25">
      <c r="A50" s="69" t="s">
        <v>29</v>
      </c>
      <c r="B50" s="73" t="s">
        <v>132</v>
      </c>
      <c r="C50" s="72">
        <f>C51+C52+C62+C120+C134</f>
        <v>5502000000</v>
      </c>
      <c r="D50" s="72">
        <f>D51+D52+D62+D120+D134</f>
        <v>5502000000</v>
      </c>
      <c r="E50" s="72">
        <f>E51+E52+E62+E120+E134</f>
        <v>104000000</v>
      </c>
      <c r="F50" s="72">
        <f>F51+F52+F62+F120+F134</f>
        <v>5398000000</v>
      </c>
      <c r="G50" s="72"/>
    </row>
    <row r="51" spans="1:7" ht="18.75" x14ac:dyDescent="0.25">
      <c r="A51" s="69">
        <v>1</v>
      </c>
      <c r="B51" s="73" t="s">
        <v>144</v>
      </c>
      <c r="C51" s="72">
        <v>70000000</v>
      </c>
      <c r="D51" s="72">
        <v>70000000</v>
      </c>
      <c r="E51" s="72">
        <f>D51*10%</f>
        <v>7000000</v>
      </c>
      <c r="F51" s="72">
        <f>D51-E51</f>
        <v>63000000</v>
      </c>
      <c r="G51" s="72"/>
    </row>
    <row r="52" spans="1:7" ht="18.75" x14ac:dyDescent="0.25">
      <c r="A52" s="69">
        <v>2</v>
      </c>
      <c r="B52" s="73" t="s">
        <v>145</v>
      </c>
      <c r="C52" s="72">
        <f>C53+C54+C60+C61</f>
        <v>237000000</v>
      </c>
      <c r="D52" s="72">
        <f>D53+D54+D60+D61</f>
        <v>237000000</v>
      </c>
      <c r="E52" s="72">
        <f>E53+E54+E60+E61</f>
        <v>20700000</v>
      </c>
      <c r="F52" s="72">
        <f>F53+F54+F60+F61</f>
        <v>216300000</v>
      </c>
      <c r="G52" s="72">
        <f t="shared" ref="G52" si="9">G53+G54+G60+G61</f>
        <v>0</v>
      </c>
    </row>
    <row r="53" spans="1:7" ht="18.75" x14ac:dyDescent="0.25">
      <c r="A53" s="74" t="s">
        <v>17</v>
      </c>
      <c r="B53" s="75" t="s">
        <v>146</v>
      </c>
      <c r="C53" s="76">
        <v>30000000</v>
      </c>
      <c r="D53" s="76">
        <v>30000000</v>
      </c>
      <c r="E53" s="76">
        <f>D53*10%</f>
        <v>3000000</v>
      </c>
      <c r="F53" s="76">
        <f>D53-E53</f>
        <v>27000000</v>
      </c>
      <c r="G53" s="77"/>
    </row>
    <row r="54" spans="1:7" ht="18.75" x14ac:dyDescent="0.25">
      <c r="A54" s="74" t="s">
        <v>21</v>
      </c>
      <c r="B54" s="75" t="s">
        <v>147</v>
      </c>
      <c r="C54" s="76">
        <f>C55+C58+C59</f>
        <v>126000000</v>
      </c>
      <c r="D54" s="76">
        <f t="shared" ref="D54:F54" si="10">D55+D58+D59</f>
        <v>126000000</v>
      </c>
      <c r="E54" s="76">
        <f>E55+E58+E59</f>
        <v>9600000</v>
      </c>
      <c r="F54" s="76">
        <f t="shared" si="10"/>
        <v>116400000</v>
      </c>
      <c r="G54" s="76">
        <f>C54-D54</f>
        <v>0</v>
      </c>
    </row>
    <row r="55" spans="1:7" ht="47.25" x14ac:dyDescent="0.25">
      <c r="A55" s="87" t="s">
        <v>148</v>
      </c>
      <c r="B55" s="88" t="s">
        <v>149</v>
      </c>
      <c r="C55" s="89">
        <f>SUM(C56:C57)</f>
        <v>80000000</v>
      </c>
      <c r="D55" s="89">
        <f t="shared" ref="D55:F55" si="11">SUM(D56:D57)</f>
        <v>80000000</v>
      </c>
      <c r="E55" s="89">
        <f t="shared" si="11"/>
        <v>5000000</v>
      </c>
      <c r="F55" s="89">
        <f t="shared" si="11"/>
        <v>75000000</v>
      </c>
      <c r="G55" s="90"/>
    </row>
    <row r="56" spans="1:7" ht="31.5" x14ac:dyDescent="0.25">
      <c r="A56" s="91"/>
      <c r="B56" s="92" t="s">
        <v>150</v>
      </c>
      <c r="C56" s="93">
        <f>5000000*6</f>
        <v>30000000</v>
      </c>
      <c r="D56" s="93">
        <f>5000000*6</f>
        <v>30000000</v>
      </c>
      <c r="E56" s="89"/>
      <c r="F56" s="89">
        <f>D56-E56</f>
        <v>30000000</v>
      </c>
      <c r="G56" s="94"/>
    </row>
    <row r="57" spans="1:7" ht="31.5" x14ac:dyDescent="0.25">
      <c r="A57" s="91"/>
      <c r="B57" s="92" t="s">
        <v>151</v>
      </c>
      <c r="C57" s="93">
        <v>50000000</v>
      </c>
      <c r="D57" s="93">
        <f>C57</f>
        <v>50000000</v>
      </c>
      <c r="E57" s="89">
        <f t="shared" ref="E57:E61" si="12">D57*10%</f>
        <v>5000000</v>
      </c>
      <c r="F57" s="89">
        <f>D57-E57</f>
        <v>45000000</v>
      </c>
      <c r="G57" s="94"/>
    </row>
    <row r="58" spans="1:7" ht="18.75" x14ac:dyDescent="0.25">
      <c r="A58" s="95" t="s">
        <v>148</v>
      </c>
      <c r="B58" s="75" t="s">
        <v>152</v>
      </c>
      <c r="C58" s="76">
        <v>30000000</v>
      </c>
      <c r="D58" s="76">
        <v>30000000</v>
      </c>
      <c r="E58" s="76">
        <f t="shared" si="12"/>
        <v>3000000</v>
      </c>
      <c r="F58" s="76">
        <f t="shared" ref="F58:F61" si="13">D58-E58</f>
        <v>27000000</v>
      </c>
      <c r="G58" s="77"/>
    </row>
    <row r="59" spans="1:7" ht="37.5" x14ac:dyDescent="0.25">
      <c r="A59" s="95" t="s">
        <v>148</v>
      </c>
      <c r="B59" s="96" t="s">
        <v>153</v>
      </c>
      <c r="C59" s="76">
        <v>16000000</v>
      </c>
      <c r="D59" s="76">
        <v>16000000</v>
      </c>
      <c r="E59" s="76">
        <f t="shared" si="12"/>
        <v>1600000</v>
      </c>
      <c r="F59" s="76">
        <f t="shared" si="13"/>
        <v>14400000</v>
      </c>
      <c r="G59" s="77"/>
    </row>
    <row r="60" spans="1:7" ht="37.5" x14ac:dyDescent="0.25">
      <c r="A60" s="74" t="s">
        <v>87</v>
      </c>
      <c r="B60" s="75" t="s">
        <v>154</v>
      </c>
      <c r="C60" s="76">
        <v>40000000</v>
      </c>
      <c r="D60" s="76">
        <v>40000000</v>
      </c>
      <c r="E60" s="76">
        <f t="shared" si="12"/>
        <v>4000000</v>
      </c>
      <c r="F60" s="76">
        <f t="shared" si="13"/>
        <v>36000000</v>
      </c>
      <c r="G60" s="80"/>
    </row>
    <row r="61" spans="1:7" ht="18.75" x14ac:dyDescent="0.25">
      <c r="A61" s="74" t="s">
        <v>89</v>
      </c>
      <c r="B61" s="75" t="s">
        <v>155</v>
      </c>
      <c r="C61" s="76">
        <v>41000000</v>
      </c>
      <c r="D61" s="76">
        <v>41000000</v>
      </c>
      <c r="E61" s="76">
        <f t="shared" si="12"/>
        <v>4100000</v>
      </c>
      <c r="F61" s="76">
        <f t="shared" si="13"/>
        <v>36900000</v>
      </c>
      <c r="G61" s="80"/>
    </row>
    <row r="62" spans="1:7" ht="18.75" x14ac:dyDescent="0.25">
      <c r="A62" s="69">
        <v>3</v>
      </c>
      <c r="B62" s="73" t="s">
        <v>156</v>
      </c>
      <c r="C62" s="72">
        <f>C63+C79+C94+C106+C116+C117+C118+C119</f>
        <v>4683000000</v>
      </c>
      <c r="D62" s="72">
        <f>D63+D79+D94+D106+D116+D117+D118+D119</f>
        <v>4690000000</v>
      </c>
      <c r="E62" s="72">
        <f>E63+E79+E94+E106+E116+E117+E118+E119</f>
        <v>62621500</v>
      </c>
      <c r="F62" s="72">
        <f>F63+F79+F94+F106+F116+F117+F118+F119</f>
        <v>4627378500</v>
      </c>
      <c r="G62" s="72"/>
    </row>
    <row r="63" spans="1:7" ht="18.75" x14ac:dyDescent="0.25">
      <c r="A63" s="74" t="s">
        <v>38</v>
      </c>
      <c r="B63" s="75" t="s">
        <v>157</v>
      </c>
      <c r="C63" s="76">
        <f>C64+C67+C70</f>
        <v>3839000000</v>
      </c>
      <c r="D63" s="76">
        <f t="shared" ref="D63:F63" si="14">D64+D67+D70</f>
        <v>3839000000</v>
      </c>
      <c r="E63" s="76">
        <f t="shared" si="14"/>
        <v>0</v>
      </c>
      <c r="F63" s="76">
        <f t="shared" si="14"/>
        <v>3839000000</v>
      </c>
      <c r="G63" s="76">
        <f>C63-3839000000</f>
        <v>0</v>
      </c>
    </row>
    <row r="64" spans="1:7" ht="18.75" x14ac:dyDescent="0.25">
      <c r="A64" s="74" t="s">
        <v>148</v>
      </c>
      <c r="B64" s="96" t="s">
        <v>158</v>
      </c>
      <c r="C64" s="76">
        <f>SUM(C65:C66)</f>
        <v>2427920000</v>
      </c>
      <c r="D64" s="76">
        <f t="shared" ref="D64:F64" si="15">SUM(D65:D66)</f>
        <v>2427920000</v>
      </c>
      <c r="E64" s="76">
        <f t="shared" si="15"/>
        <v>0</v>
      </c>
      <c r="F64" s="76">
        <f t="shared" si="15"/>
        <v>2427920000</v>
      </c>
      <c r="G64" s="76"/>
    </row>
    <row r="65" spans="1:7" x14ac:dyDescent="0.25">
      <c r="A65" s="97"/>
      <c r="B65" s="92" t="s">
        <v>159</v>
      </c>
      <c r="C65" s="93">
        <f>2466173000-C66-38253000</f>
        <v>2090195000</v>
      </c>
      <c r="D65" s="93">
        <f>C65</f>
        <v>2090195000</v>
      </c>
      <c r="E65" s="93"/>
      <c r="F65" s="93">
        <f>D65</f>
        <v>2090195000</v>
      </c>
      <c r="G65" s="98"/>
    </row>
    <row r="66" spans="1:7" x14ac:dyDescent="0.25">
      <c r="A66" s="97"/>
      <c r="B66" s="92" t="s">
        <v>160</v>
      </c>
      <c r="C66" s="93">
        <v>337725000</v>
      </c>
      <c r="D66" s="93">
        <f>C66</f>
        <v>337725000</v>
      </c>
      <c r="E66" s="93"/>
      <c r="F66" s="93">
        <f>D66</f>
        <v>337725000</v>
      </c>
      <c r="G66" s="98"/>
    </row>
    <row r="67" spans="1:7" ht="18.75" x14ac:dyDescent="0.25">
      <c r="A67" s="95" t="s">
        <v>148</v>
      </c>
      <c r="B67" s="96" t="s">
        <v>161</v>
      </c>
      <c r="C67" s="76">
        <f>SUM(C68:C69)</f>
        <v>1004400000</v>
      </c>
      <c r="D67" s="76">
        <f t="shared" ref="D67:F67" si="16">SUM(D68:D69)</f>
        <v>1004400000</v>
      </c>
      <c r="E67" s="76">
        <f t="shared" si="16"/>
        <v>0</v>
      </c>
      <c r="F67" s="76">
        <f t="shared" si="16"/>
        <v>1004400000</v>
      </c>
      <c r="G67" s="99"/>
    </row>
    <row r="68" spans="1:7" x14ac:dyDescent="0.25">
      <c r="A68" s="100"/>
      <c r="B68" s="92" t="s">
        <v>162</v>
      </c>
      <c r="C68" s="93">
        <v>473040000</v>
      </c>
      <c r="D68" s="93">
        <f>C68</f>
        <v>473040000</v>
      </c>
      <c r="E68" s="93"/>
      <c r="F68" s="93">
        <f>D68</f>
        <v>473040000</v>
      </c>
      <c r="G68" s="101"/>
    </row>
    <row r="69" spans="1:7" x14ac:dyDescent="0.25">
      <c r="A69" s="100"/>
      <c r="B69" s="92" t="s">
        <v>163</v>
      </c>
      <c r="C69" s="93">
        <v>531360000</v>
      </c>
      <c r="D69" s="93">
        <f>C69</f>
        <v>531360000</v>
      </c>
      <c r="E69" s="93"/>
      <c r="F69" s="93">
        <f t="shared" ref="F69:F78" si="17">D69</f>
        <v>531360000</v>
      </c>
      <c r="G69" s="101"/>
    </row>
    <row r="70" spans="1:7" ht="18.75" x14ac:dyDescent="0.25">
      <c r="A70" s="95" t="s">
        <v>148</v>
      </c>
      <c r="B70" s="96" t="s">
        <v>164</v>
      </c>
      <c r="C70" s="76">
        <f>SUM(C71:C78)</f>
        <v>406680000</v>
      </c>
      <c r="D70" s="76">
        <f>SUM(D71:D78)</f>
        <v>406680000</v>
      </c>
      <c r="E70" s="76"/>
      <c r="F70" s="76">
        <f t="shared" si="17"/>
        <v>406680000</v>
      </c>
      <c r="G70" s="99"/>
    </row>
    <row r="71" spans="1:7" x14ac:dyDescent="0.25">
      <c r="A71" s="100"/>
      <c r="B71" s="92" t="s">
        <v>165</v>
      </c>
      <c r="C71" s="93">
        <v>90720000</v>
      </c>
      <c r="D71" s="93">
        <f>C71</f>
        <v>90720000</v>
      </c>
      <c r="E71" s="93"/>
      <c r="F71" s="93">
        <f t="shared" si="17"/>
        <v>90720000</v>
      </c>
      <c r="G71" s="101"/>
    </row>
    <row r="72" spans="1:7" x14ac:dyDescent="0.25">
      <c r="A72" s="100"/>
      <c r="B72" s="92" t="s">
        <v>166</v>
      </c>
      <c r="C72" s="93">
        <v>155520000</v>
      </c>
      <c r="D72" s="93">
        <f>C72</f>
        <v>155520000</v>
      </c>
      <c r="E72" s="93"/>
      <c r="F72" s="93">
        <f t="shared" si="17"/>
        <v>155520000</v>
      </c>
      <c r="G72" s="101"/>
    </row>
    <row r="73" spans="1:7" x14ac:dyDescent="0.25">
      <c r="A73" s="100"/>
      <c r="B73" s="92" t="s">
        <v>167</v>
      </c>
      <c r="C73" s="93">
        <v>12960000</v>
      </c>
      <c r="D73" s="93">
        <f>C73</f>
        <v>12960000</v>
      </c>
      <c r="E73" s="93"/>
      <c r="F73" s="93">
        <f t="shared" si="17"/>
        <v>12960000</v>
      </c>
      <c r="G73" s="101"/>
    </row>
    <row r="74" spans="1:7" x14ac:dyDescent="0.25">
      <c r="A74" s="100"/>
      <c r="B74" s="92" t="s">
        <v>168</v>
      </c>
      <c r="C74" s="93">
        <v>20400000</v>
      </c>
      <c r="D74" s="93">
        <v>20400000</v>
      </c>
      <c r="E74" s="93"/>
      <c r="F74" s="93">
        <f t="shared" si="17"/>
        <v>20400000</v>
      </c>
      <c r="G74" s="101"/>
    </row>
    <row r="75" spans="1:7" x14ac:dyDescent="0.25">
      <c r="A75" s="100"/>
      <c r="B75" s="92" t="s">
        <v>169</v>
      </c>
      <c r="C75" s="93">
        <v>43200000</v>
      </c>
      <c r="D75" s="93">
        <f>C75</f>
        <v>43200000</v>
      </c>
      <c r="E75" s="93"/>
      <c r="F75" s="93">
        <f t="shared" si="17"/>
        <v>43200000</v>
      </c>
      <c r="G75" s="101"/>
    </row>
    <row r="76" spans="1:7" x14ac:dyDescent="0.25">
      <c r="A76" s="100"/>
      <c r="B76" s="92" t="s">
        <v>170</v>
      </c>
      <c r="C76" s="93">
        <v>3960000</v>
      </c>
      <c r="D76" s="93">
        <f>C76</f>
        <v>3960000</v>
      </c>
      <c r="E76" s="93"/>
      <c r="F76" s="93">
        <f t="shared" si="17"/>
        <v>3960000</v>
      </c>
      <c r="G76" s="101"/>
    </row>
    <row r="77" spans="1:7" x14ac:dyDescent="0.25">
      <c r="A77" s="100"/>
      <c r="B77" s="92" t="s">
        <v>171</v>
      </c>
      <c r="C77" s="93">
        <v>34560000</v>
      </c>
      <c r="D77" s="93">
        <f>C77</f>
        <v>34560000</v>
      </c>
      <c r="E77" s="93"/>
      <c r="F77" s="93">
        <f t="shared" si="17"/>
        <v>34560000</v>
      </c>
      <c r="G77" s="101"/>
    </row>
    <row r="78" spans="1:7" x14ac:dyDescent="0.25">
      <c r="A78" s="100"/>
      <c r="B78" s="92" t="s">
        <v>172</v>
      </c>
      <c r="C78" s="93">
        <v>45360000</v>
      </c>
      <c r="D78" s="93">
        <f>C78</f>
        <v>45360000</v>
      </c>
      <c r="E78" s="93"/>
      <c r="F78" s="93">
        <f t="shared" si="17"/>
        <v>45360000</v>
      </c>
      <c r="G78" s="101"/>
    </row>
    <row r="79" spans="1:7" ht="18.75" x14ac:dyDescent="0.25">
      <c r="A79" s="74" t="s">
        <v>40</v>
      </c>
      <c r="B79" s="82" t="s">
        <v>173</v>
      </c>
      <c r="C79" s="76">
        <v>492000000</v>
      </c>
      <c r="D79" s="76">
        <f>SUM(D80+D83+D84)</f>
        <v>273450000</v>
      </c>
      <c r="E79" s="76">
        <f>SUM(E80+E83+E84)</f>
        <v>25005000</v>
      </c>
      <c r="F79" s="76">
        <f>SUM(F80+F83+F84)</f>
        <v>248445000</v>
      </c>
      <c r="G79" s="76"/>
    </row>
    <row r="80" spans="1:7" ht="18.75" x14ac:dyDescent="0.25">
      <c r="A80" s="102" t="s">
        <v>148</v>
      </c>
      <c r="B80" s="103" t="s">
        <v>174</v>
      </c>
      <c r="C80" s="104"/>
      <c r="D80" s="104">
        <v>68000000</v>
      </c>
      <c r="E80" s="104">
        <f>D80*10%</f>
        <v>6800000</v>
      </c>
      <c r="F80" s="104">
        <f t="shared" ref="F80" si="18">SUM(F81:F82)</f>
        <v>61200000</v>
      </c>
      <c r="G80" s="105"/>
    </row>
    <row r="81" spans="1:7" x14ac:dyDescent="0.25">
      <c r="A81" s="91"/>
      <c r="B81" s="106" t="s">
        <v>175</v>
      </c>
      <c r="C81" s="93"/>
      <c r="D81" s="93">
        <v>38000000</v>
      </c>
      <c r="E81" s="93">
        <f>D81*10%</f>
        <v>3800000</v>
      </c>
      <c r="F81" s="93">
        <f>D81-E81</f>
        <v>34200000</v>
      </c>
      <c r="G81" s="101"/>
    </row>
    <row r="82" spans="1:7" x14ac:dyDescent="0.25">
      <c r="A82" s="91"/>
      <c r="B82" s="107" t="s">
        <v>176</v>
      </c>
      <c r="C82" s="93"/>
      <c r="D82" s="93">
        <v>30000000</v>
      </c>
      <c r="E82" s="93">
        <f>D82*10%</f>
        <v>3000000</v>
      </c>
      <c r="F82" s="93">
        <f>D82-E82</f>
        <v>27000000</v>
      </c>
      <c r="G82" s="101"/>
    </row>
    <row r="83" spans="1:7" ht="18.75" x14ac:dyDescent="0.25">
      <c r="A83" s="102" t="s">
        <v>148</v>
      </c>
      <c r="B83" s="103" t="s">
        <v>177</v>
      </c>
      <c r="C83" s="104"/>
      <c r="D83" s="104">
        <v>44000000</v>
      </c>
      <c r="E83" s="104">
        <f>D83*10%</f>
        <v>4400000</v>
      </c>
      <c r="F83" s="104">
        <f>D83-E83</f>
        <v>39600000</v>
      </c>
      <c r="G83" s="105"/>
    </row>
    <row r="84" spans="1:7" ht="18.75" x14ac:dyDescent="0.25">
      <c r="A84" s="95" t="s">
        <v>148</v>
      </c>
      <c r="B84" s="82" t="s">
        <v>178</v>
      </c>
      <c r="C84" s="76"/>
      <c r="D84" s="76">
        <f>SUM(D85:D93)</f>
        <v>161450000</v>
      </c>
      <c r="E84" s="76">
        <f>SUM(E85:E93)</f>
        <v>13805000</v>
      </c>
      <c r="F84" s="76">
        <f>SUM(F85:F93)</f>
        <v>147645000</v>
      </c>
      <c r="G84" s="99"/>
    </row>
    <row r="85" spans="1:7" x14ac:dyDescent="0.25">
      <c r="A85" s="108"/>
      <c r="B85" s="109" t="s">
        <v>179</v>
      </c>
      <c r="C85" s="110"/>
      <c r="D85" s="111">
        <v>20000000</v>
      </c>
      <c r="E85" s="111">
        <f>D85*10%</f>
        <v>2000000</v>
      </c>
      <c r="F85" s="111">
        <f t="shared" ref="F85:F92" si="19">D85-E85</f>
        <v>18000000</v>
      </c>
      <c r="G85" s="112"/>
    </row>
    <row r="86" spans="1:7" x14ac:dyDescent="0.25">
      <c r="A86" s="108"/>
      <c r="B86" s="92" t="s">
        <v>180</v>
      </c>
      <c r="C86" s="93"/>
      <c r="D86" s="93">
        <f>13*150000*12</f>
        <v>23400000</v>
      </c>
      <c r="E86" s="111">
        <v>0</v>
      </c>
      <c r="F86" s="93">
        <f t="shared" si="19"/>
        <v>23400000</v>
      </c>
      <c r="G86" s="113"/>
    </row>
    <row r="87" spans="1:7" x14ac:dyDescent="0.25">
      <c r="A87" s="108"/>
      <c r="B87" s="109" t="s">
        <v>181</v>
      </c>
      <c r="C87" s="110"/>
      <c r="D87" s="111">
        <v>10000000</v>
      </c>
      <c r="E87" s="111">
        <f>D87*10%</f>
        <v>1000000</v>
      </c>
      <c r="F87" s="111">
        <f t="shared" si="19"/>
        <v>9000000</v>
      </c>
      <c r="G87" s="112"/>
    </row>
    <row r="88" spans="1:7" x14ac:dyDescent="0.25">
      <c r="A88" s="108"/>
      <c r="B88" s="109" t="s">
        <v>182</v>
      </c>
      <c r="C88" s="110"/>
      <c r="D88" s="111">
        <f>20000000</f>
        <v>20000000</v>
      </c>
      <c r="E88" s="111">
        <f t="shared" ref="E88:E93" si="20">D88*10%</f>
        <v>2000000</v>
      </c>
      <c r="F88" s="111">
        <f t="shared" si="19"/>
        <v>18000000</v>
      </c>
      <c r="G88" s="112"/>
    </row>
    <row r="89" spans="1:7" x14ac:dyDescent="0.25">
      <c r="A89" s="108"/>
      <c r="B89" s="109" t="s">
        <v>183</v>
      </c>
      <c r="C89" s="110"/>
      <c r="D89" s="111">
        <v>20000000</v>
      </c>
      <c r="E89" s="111">
        <f t="shared" si="20"/>
        <v>2000000</v>
      </c>
      <c r="F89" s="111">
        <f t="shared" si="19"/>
        <v>18000000</v>
      </c>
      <c r="G89" s="112"/>
    </row>
    <row r="90" spans="1:7" x14ac:dyDescent="0.25">
      <c r="A90" s="108"/>
      <c r="B90" s="109" t="s">
        <v>184</v>
      </c>
      <c r="C90" s="110"/>
      <c r="D90" s="111">
        <v>10000000</v>
      </c>
      <c r="E90" s="111">
        <f t="shared" si="20"/>
        <v>1000000</v>
      </c>
      <c r="F90" s="111">
        <f>D90-E90</f>
        <v>9000000</v>
      </c>
      <c r="G90" s="112"/>
    </row>
    <row r="91" spans="1:7" x14ac:dyDescent="0.25">
      <c r="A91" s="108"/>
      <c r="B91" s="109" t="s">
        <v>185</v>
      </c>
      <c r="C91" s="110"/>
      <c r="D91" s="111">
        <v>24000000</v>
      </c>
      <c r="E91" s="111">
        <f>D91*10%</f>
        <v>2400000</v>
      </c>
      <c r="F91" s="111">
        <f t="shared" si="19"/>
        <v>21600000</v>
      </c>
      <c r="G91" s="112"/>
    </row>
    <row r="92" spans="1:7" x14ac:dyDescent="0.25">
      <c r="A92" s="108"/>
      <c r="B92" s="109" t="s">
        <v>186</v>
      </c>
      <c r="C92" s="110"/>
      <c r="D92" s="111">
        <f>9325000-275000</f>
        <v>9050000</v>
      </c>
      <c r="E92" s="111">
        <f>D92*10%</f>
        <v>905000</v>
      </c>
      <c r="F92" s="111">
        <f t="shared" si="19"/>
        <v>8145000</v>
      </c>
      <c r="G92" s="114"/>
    </row>
    <row r="93" spans="1:7" x14ac:dyDescent="0.25">
      <c r="A93" s="108"/>
      <c r="B93" s="92" t="s">
        <v>187</v>
      </c>
      <c r="C93" s="93"/>
      <c r="D93" s="93">
        <v>25000000</v>
      </c>
      <c r="E93" s="111">
        <f t="shared" si="20"/>
        <v>2500000</v>
      </c>
      <c r="F93" s="93">
        <f>D93-E93</f>
        <v>22500000</v>
      </c>
      <c r="G93" s="113"/>
    </row>
    <row r="94" spans="1:7" ht="18.75" x14ac:dyDescent="0.25">
      <c r="A94" s="74">
        <v>3.3</v>
      </c>
      <c r="B94" s="82" t="s">
        <v>188</v>
      </c>
      <c r="C94" s="76">
        <v>100000000</v>
      </c>
      <c r="D94" s="76">
        <f>SUM(D95:D105)</f>
        <v>300150000</v>
      </c>
      <c r="E94" s="76">
        <f t="shared" ref="E94:F94" si="21">SUM(E95:E105)</f>
        <v>24516500</v>
      </c>
      <c r="F94" s="76">
        <f t="shared" si="21"/>
        <v>275633500</v>
      </c>
      <c r="G94" s="99"/>
    </row>
    <row r="95" spans="1:7" x14ac:dyDescent="0.25">
      <c r="A95" s="115" t="s">
        <v>148</v>
      </c>
      <c r="B95" s="116" t="s">
        <v>189</v>
      </c>
      <c r="C95" s="117"/>
      <c r="D95" s="118">
        <f>34000000-1100000</f>
        <v>32900000</v>
      </c>
      <c r="E95" s="118">
        <f t="shared" ref="E95:E100" si="22">D95*10%</f>
        <v>3290000</v>
      </c>
      <c r="F95" s="118">
        <f>D95-E95</f>
        <v>29610000</v>
      </c>
      <c r="G95" s="119"/>
    </row>
    <row r="96" spans="1:7" x14ac:dyDescent="0.25">
      <c r="A96" s="115" t="s">
        <v>148</v>
      </c>
      <c r="B96" s="116" t="s">
        <v>190</v>
      </c>
      <c r="C96" s="117"/>
      <c r="D96" s="118">
        <v>53000000</v>
      </c>
      <c r="E96" s="118">
        <f t="shared" si="22"/>
        <v>5300000</v>
      </c>
      <c r="F96" s="118">
        <f>D96-E96</f>
        <v>47700000</v>
      </c>
      <c r="G96" s="119"/>
    </row>
    <row r="97" spans="1:7" x14ac:dyDescent="0.25">
      <c r="A97" s="115" t="s">
        <v>148</v>
      </c>
      <c r="B97" s="116" t="s">
        <v>191</v>
      </c>
      <c r="C97" s="117"/>
      <c r="D97" s="118">
        <v>23000000</v>
      </c>
      <c r="E97" s="118">
        <f>D97*10%+2526500</f>
        <v>4826500</v>
      </c>
      <c r="F97" s="118">
        <f>D97-E97</f>
        <v>18173500</v>
      </c>
      <c r="G97" s="119"/>
    </row>
    <row r="98" spans="1:7" x14ac:dyDescent="0.25">
      <c r="A98" s="115" t="s">
        <v>148</v>
      </c>
      <c r="B98" s="120" t="s">
        <v>192</v>
      </c>
      <c r="C98" s="89"/>
      <c r="D98" s="89">
        <v>30000000</v>
      </c>
      <c r="E98" s="118">
        <f>D98*10%</f>
        <v>3000000</v>
      </c>
      <c r="F98" s="89">
        <f>D98-E98</f>
        <v>27000000</v>
      </c>
      <c r="G98" s="121"/>
    </row>
    <row r="99" spans="1:7" x14ac:dyDescent="0.25">
      <c r="A99" s="115" t="s">
        <v>148</v>
      </c>
      <c r="B99" s="88" t="s">
        <v>193</v>
      </c>
      <c r="C99" s="89"/>
      <c r="D99" s="89">
        <v>20000000</v>
      </c>
      <c r="E99" s="118">
        <f t="shared" si="22"/>
        <v>2000000</v>
      </c>
      <c r="F99" s="89">
        <f t="shared" ref="F99:F100" si="23">D99-E99</f>
        <v>18000000</v>
      </c>
      <c r="G99" s="121"/>
    </row>
    <row r="100" spans="1:7" x14ac:dyDescent="0.25">
      <c r="A100" s="115" t="s">
        <v>148</v>
      </c>
      <c r="B100" s="120" t="s">
        <v>194</v>
      </c>
      <c r="C100" s="89"/>
      <c r="D100" s="89">
        <v>20000000</v>
      </c>
      <c r="E100" s="118">
        <f t="shared" si="22"/>
        <v>2000000</v>
      </c>
      <c r="F100" s="89">
        <f t="shared" si="23"/>
        <v>18000000</v>
      </c>
      <c r="G100" s="121"/>
    </row>
    <row r="101" spans="1:7" x14ac:dyDescent="0.25">
      <c r="A101" s="115" t="s">
        <v>148</v>
      </c>
      <c r="B101" s="88" t="s">
        <v>195</v>
      </c>
      <c r="C101" s="93"/>
      <c r="D101" s="122">
        <f>(23+11+5)*(1000000+150000+300000+150000+150000)</f>
        <v>68250000</v>
      </c>
      <c r="E101" s="111"/>
      <c r="F101" s="93">
        <f>D101-E101</f>
        <v>68250000</v>
      </c>
      <c r="G101" s="113"/>
    </row>
    <row r="102" spans="1:7" x14ac:dyDescent="0.25">
      <c r="A102" s="115" t="s">
        <v>148</v>
      </c>
      <c r="B102" s="88" t="s">
        <v>196</v>
      </c>
      <c r="C102" s="93"/>
      <c r="D102" s="93">
        <v>20000000</v>
      </c>
      <c r="E102" s="111">
        <f>D102*10%</f>
        <v>2000000</v>
      </c>
      <c r="F102" s="93">
        <f>D102-E102</f>
        <v>18000000</v>
      </c>
      <c r="G102" s="113"/>
    </row>
    <row r="103" spans="1:7" x14ac:dyDescent="0.25">
      <c r="A103" s="115" t="s">
        <v>148</v>
      </c>
      <c r="B103" s="88" t="s">
        <v>197</v>
      </c>
      <c r="C103" s="93"/>
      <c r="D103" s="93">
        <v>12000000</v>
      </c>
      <c r="E103" s="111"/>
      <c r="F103" s="93">
        <f>D103-E103</f>
        <v>12000000</v>
      </c>
      <c r="G103" s="113"/>
    </row>
    <row r="104" spans="1:7" x14ac:dyDescent="0.25">
      <c r="A104" s="115" t="s">
        <v>148</v>
      </c>
      <c r="B104" s="88" t="s">
        <v>198</v>
      </c>
      <c r="C104" s="93"/>
      <c r="D104" s="93">
        <v>12000000</v>
      </c>
      <c r="E104" s="111">
        <f>D104*10%</f>
        <v>1200000</v>
      </c>
      <c r="F104" s="93">
        <f>D104-E104</f>
        <v>10800000</v>
      </c>
      <c r="G104" s="123"/>
    </row>
    <row r="105" spans="1:7" x14ac:dyDescent="0.25">
      <c r="A105" s="115" t="s">
        <v>148</v>
      </c>
      <c r="B105" s="124" t="s">
        <v>199</v>
      </c>
      <c r="C105" s="117"/>
      <c r="D105" s="118">
        <v>9000000</v>
      </c>
      <c r="E105" s="118">
        <f>D105*10%</f>
        <v>900000</v>
      </c>
      <c r="F105" s="118">
        <f>D105-E105</f>
        <v>8100000</v>
      </c>
      <c r="G105" s="119"/>
    </row>
    <row r="106" spans="1:7" ht="37.5" x14ac:dyDescent="0.25">
      <c r="A106" s="74">
        <v>3.4</v>
      </c>
      <c r="B106" s="82" t="s">
        <v>200</v>
      </c>
      <c r="C106" s="76">
        <f>C107+C113</f>
        <v>221000000</v>
      </c>
      <c r="D106" s="76">
        <f>D107+D113</f>
        <v>246400000</v>
      </c>
      <c r="E106" s="76">
        <f>E107+E113</f>
        <v>10000000</v>
      </c>
      <c r="F106" s="76">
        <f>F107+F113</f>
        <v>236400000</v>
      </c>
      <c r="G106" s="99"/>
    </row>
    <row r="107" spans="1:7" ht="31.5" x14ac:dyDescent="0.25">
      <c r="A107" s="125" t="s">
        <v>148</v>
      </c>
      <c r="B107" s="120" t="s">
        <v>201</v>
      </c>
      <c r="C107" s="89">
        <f>SUM(C108:C112)</f>
        <v>75000000</v>
      </c>
      <c r="D107" s="89">
        <f t="shared" ref="D107:F107" si="24">SUM(D108:D112)</f>
        <v>100000000</v>
      </c>
      <c r="E107" s="89">
        <f t="shared" si="24"/>
        <v>10000000</v>
      </c>
      <c r="F107" s="89">
        <f t="shared" si="24"/>
        <v>90000000</v>
      </c>
      <c r="G107" s="89"/>
    </row>
    <row r="108" spans="1:7" x14ac:dyDescent="0.25">
      <c r="A108" s="100"/>
      <c r="B108" s="126" t="s">
        <v>202</v>
      </c>
      <c r="C108" s="93">
        <v>15000000</v>
      </c>
      <c r="D108" s="93">
        <v>20000000</v>
      </c>
      <c r="E108" s="93">
        <f>D108*10%</f>
        <v>2000000</v>
      </c>
      <c r="F108" s="93">
        <f>D108-E108</f>
        <v>18000000</v>
      </c>
      <c r="G108" s="127"/>
    </row>
    <row r="109" spans="1:7" x14ac:dyDescent="0.25">
      <c r="A109" s="91"/>
      <c r="B109" s="126" t="s">
        <v>203</v>
      </c>
      <c r="C109" s="93">
        <v>15000000</v>
      </c>
      <c r="D109" s="93">
        <v>20000000</v>
      </c>
      <c r="E109" s="93">
        <f>D109*10%</f>
        <v>2000000</v>
      </c>
      <c r="F109" s="93">
        <f>D109-E109</f>
        <v>18000000</v>
      </c>
      <c r="G109" s="127"/>
    </row>
    <row r="110" spans="1:7" x14ac:dyDescent="0.25">
      <c r="A110" s="100"/>
      <c r="B110" s="126" t="s">
        <v>204</v>
      </c>
      <c r="C110" s="93">
        <v>15000000</v>
      </c>
      <c r="D110" s="93">
        <v>20000000</v>
      </c>
      <c r="E110" s="93">
        <f>D110*10%</f>
        <v>2000000</v>
      </c>
      <c r="F110" s="93">
        <f>D110-E110</f>
        <v>18000000</v>
      </c>
      <c r="G110" s="127"/>
    </row>
    <row r="111" spans="1:7" x14ac:dyDescent="0.25">
      <c r="A111" s="100"/>
      <c r="B111" s="126" t="s">
        <v>205</v>
      </c>
      <c r="C111" s="93">
        <v>15000000</v>
      </c>
      <c r="D111" s="93">
        <v>20000000</v>
      </c>
      <c r="E111" s="93">
        <f>D111*10%</f>
        <v>2000000</v>
      </c>
      <c r="F111" s="93">
        <f>D111-E111</f>
        <v>18000000</v>
      </c>
      <c r="G111" s="127"/>
    </row>
    <row r="112" spans="1:7" x14ac:dyDescent="0.25">
      <c r="A112" s="100"/>
      <c r="B112" s="126" t="s">
        <v>206</v>
      </c>
      <c r="C112" s="93">
        <v>15000000</v>
      </c>
      <c r="D112" s="93">
        <v>20000000</v>
      </c>
      <c r="E112" s="93">
        <f>D112*10%</f>
        <v>2000000</v>
      </c>
      <c r="F112" s="93">
        <f>D112-E112</f>
        <v>18000000</v>
      </c>
      <c r="G112" s="127"/>
    </row>
    <row r="113" spans="1:7" x14ac:dyDescent="0.25">
      <c r="A113" s="87" t="s">
        <v>148</v>
      </c>
      <c r="B113" s="120" t="s">
        <v>207</v>
      </c>
      <c r="C113" s="89">
        <f>30*2000000+86400000-400000</f>
        <v>146000000</v>
      </c>
      <c r="D113" s="89">
        <f>SUM(D114:D115)</f>
        <v>146400000</v>
      </c>
      <c r="E113" s="89">
        <f t="shared" ref="E113:F113" si="25">SUM(E114:E115)</f>
        <v>0</v>
      </c>
      <c r="F113" s="89">
        <f t="shared" si="25"/>
        <v>146400000</v>
      </c>
      <c r="G113" s="127"/>
    </row>
    <row r="114" spans="1:7" ht="30" x14ac:dyDescent="0.25">
      <c r="A114" s="128"/>
      <c r="B114" s="129" t="s">
        <v>208</v>
      </c>
      <c r="C114" s="130"/>
      <c r="D114" s="130">
        <f>2000000*6*5</f>
        <v>60000000</v>
      </c>
      <c r="E114" s="130"/>
      <c r="F114" s="130">
        <f>D114</f>
        <v>60000000</v>
      </c>
      <c r="G114" s="98"/>
    </row>
    <row r="115" spans="1:7" ht="30" x14ac:dyDescent="0.25">
      <c r="A115" s="128"/>
      <c r="B115" s="129" t="s">
        <v>209</v>
      </c>
      <c r="C115" s="130"/>
      <c r="D115" s="130">
        <f>300000*4*6*12</f>
        <v>86400000</v>
      </c>
      <c r="E115" s="130"/>
      <c r="F115" s="130">
        <f>D115</f>
        <v>86400000</v>
      </c>
      <c r="G115" s="98"/>
    </row>
    <row r="116" spans="1:7" ht="18.75" x14ac:dyDescent="0.25">
      <c r="A116" s="74">
        <v>3.5</v>
      </c>
      <c r="B116" s="82" t="s">
        <v>210</v>
      </c>
      <c r="C116" s="76">
        <v>18000000</v>
      </c>
      <c r="D116" s="76">
        <v>18000000</v>
      </c>
      <c r="E116" s="76">
        <f>D116*10%</f>
        <v>1800000</v>
      </c>
      <c r="F116" s="76">
        <f>D116-E116</f>
        <v>16200000</v>
      </c>
      <c r="G116" s="99"/>
    </row>
    <row r="117" spans="1:7" ht="18.75" x14ac:dyDescent="0.25">
      <c r="A117" s="74">
        <v>3.6</v>
      </c>
      <c r="B117" s="75" t="s">
        <v>211</v>
      </c>
      <c r="C117" s="76">
        <v>5000000</v>
      </c>
      <c r="D117" s="76">
        <v>5000000</v>
      </c>
      <c r="E117" s="76">
        <f>D117*10%</f>
        <v>500000</v>
      </c>
      <c r="F117" s="76">
        <f>D117-E117</f>
        <v>4500000</v>
      </c>
      <c r="G117" s="99"/>
    </row>
    <row r="118" spans="1:7" ht="18.75" x14ac:dyDescent="0.25">
      <c r="A118" s="74">
        <v>3.7</v>
      </c>
      <c r="B118" s="75" t="s">
        <v>212</v>
      </c>
      <c r="C118" s="76">
        <v>3000000</v>
      </c>
      <c r="D118" s="76">
        <v>3000000</v>
      </c>
      <c r="E118" s="76">
        <f>D118*10%</f>
        <v>300000</v>
      </c>
      <c r="F118" s="76">
        <f>D118-E118</f>
        <v>2700000</v>
      </c>
      <c r="G118" s="99"/>
    </row>
    <row r="119" spans="1:7" ht="18.75" x14ac:dyDescent="0.25">
      <c r="A119" s="74">
        <v>3.8</v>
      </c>
      <c r="B119" s="75" t="s">
        <v>213</v>
      </c>
      <c r="C119" s="76">
        <v>5000000</v>
      </c>
      <c r="D119" s="76">
        <v>5000000</v>
      </c>
      <c r="E119" s="76">
        <f>D119*10%</f>
        <v>500000</v>
      </c>
      <c r="F119" s="76">
        <f>D119-E119</f>
        <v>4500000</v>
      </c>
      <c r="G119" s="99"/>
    </row>
    <row r="120" spans="1:7" ht="18.75" x14ac:dyDescent="0.25">
      <c r="A120" s="69">
        <v>4</v>
      </c>
      <c r="B120" s="73" t="s">
        <v>214</v>
      </c>
      <c r="C120" s="72">
        <f>C121+C129</f>
        <v>485000000</v>
      </c>
      <c r="D120" s="72">
        <f>D121+D129</f>
        <v>485000000</v>
      </c>
      <c r="E120" s="72">
        <f>E121+E129</f>
        <v>11678500</v>
      </c>
      <c r="F120" s="72">
        <f>F121+F129</f>
        <v>473321500</v>
      </c>
      <c r="G120" s="72"/>
    </row>
    <row r="121" spans="1:7" ht="18.75" x14ac:dyDescent="0.25">
      <c r="A121" s="74" t="s">
        <v>104</v>
      </c>
      <c r="B121" s="75" t="s">
        <v>215</v>
      </c>
      <c r="C121" s="76">
        <f>SUM(C122:C128)</f>
        <v>239672000</v>
      </c>
      <c r="D121" s="76">
        <f>SUM(D122:D128)</f>
        <v>239672000</v>
      </c>
      <c r="E121" s="76">
        <f>SUM(E122:E128)</f>
        <v>9278500</v>
      </c>
      <c r="F121" s="76">
        <f>SUM(F122:F128)</f>
        <v>230393500</v>
      </c>
      <c r="G121" s="76"/>
    </row>
    <row r="122" spans="1:7" x14ac:dyDescent="0.25">
      <c r="A122" s="91" t="s">
        <v>148</v>
      </c>
      <c r="B122" s="92" t="s">
        <v>216</v>
      </c>
      <c r="C122" s="93">
        <v>42197000</v>
      </c>
      <c r="D122" s="93">
        <v>42197000</v>
      </c>
      <c r="E122" s="93"/>
      <c r="F122" s="93">
        <f>D122</f>
        <v>42197000</v>
      </c>
      <c r="G122" s="101"/>
    </row>
    <row r="123" spans="1:7" x14ac:dyDescent="0.25">
      <c r="A123" s="91" t="s">
        <v>148</v>
      </c>
      <c r="B123" s="92" t="s">
        <v>217</v>
      </c>
      <c r="C123" s="93">
        <v>54000000</v>
      </c>
      <c r="D123" s="93">
        <v>54000000</v>
      </c>
      <c r="E123" s="93"/>
      <c r="F123" s="93">
        <f>D123</f>
        <v>54000000</v>
      </c>
      <c r="G123" s="101"/>
    </row>
    <row r="124" spans="1:7" x14ac:dyDescent="0.25">
      <c r="A124" s="91" t="s">
        <v>148</v>
      </c>
      <c r="B124" s="92" t="s">
        <v>218</v>
      </c>
      <c r="C124" s="93">
        <v>46408000</v>
      </c>
      <c r="D124" s="93">
        <v>46408000</v>
      </c>
      <c r="E124" s="93"/>
      <c r="F124" s="93">
        <f>D124</f>
        <v>46408000</v>
      </c>
      <c r="G124" s="101"/>
    </row>
    <row r="125" spans="1:7" x14ac:dyDescent="0.25">
      <c r="A125" s="91" t="s">
        <v>148</v>
      </c>
      <c r="B125" s="92" t="s">
        <v>219</v>
      </c>
      <c r="C125" s="93">
        <v>4282000</v>
      </c>
      <c r="D125" s="93">
        <v>4282000</v>
      </c>
      <c r="E125" s="93"/>
      <c r="F125" s="93">
        <f>D125</f>
        <v>4282000</v>
      </c>
      <c r="G125" s="101"/>
    </row>
    <row r="126" spans="1:7" x14ac:dyDescent="0.25">
      <c r="A126" s="91" t="s">
        <v>148</v>
      </c>
      <c r="B126" s="92" t="s">
        <v>220</v>
      </c>
      <c r="C126" s="93">
        <v>48785000</v>
      </c>
      <c r="D126" s="93">
        <f>52785000-4000000</f>
        <v>48785000</v>
      </c>
      <c r="E126" s="93">
        <f>D126*10%</f>
        <v>4878500</v>
      </c>
      <c r="F126" s="93">
        <f>D126-E126</f>
        <v>43906500</v>
      </c>
      <c r="G126" s="101"/>
    </row>
    <row r="127" spans="1:7" ht="31.5" x14ac:dyDescent="0.25">
      <c r="A127" s="91" t="s">
        <v>148</v>
      </c>
      <c r="B127" s="92" t="s">
        <v>221</v>
      </c>
      <c r="C127" s="93">
        <v>24000000</v>
      </c>
      <c r="D127" s="93">
        <f>20000000+4000000</f>
        <v>24000000</v>
      </c>
      <c r="E127" s="93">
        <f>D127*10%</f>
        <v>2400000</v>
      </c>
      <c r="F127" s="93">
        <f>D127-E127</f>
        <v>21600000</v>
      </c>
      <c r="G127" s="101"/>
    </row>
    <row r="128" spans="1:7" x14ac:dyDescent="0.25">
      <c r="A128" s="91" t="s">
        <v>148</v>
      </c>
      <c r="B128" s="92" t="s">
        <v>222</v>
      </c>
      <c r="C128" s="93">
        <v>20000000</v>
      </c>
      <c r="D128" s="93">
        <v>20000000</v>
      </c>
      <c r="E128" s="93">
        <f>D128*10%</f>
        <v>2000000</v>
      </c>
      <c r="F128" s="93">
        <f>D128-E128</f>
        <v>18000000</v>
      </c>
      <c r="G128" s="101"/>
    </row>
    <row r="129" spans="1:7" ht="18.75" x14ac:dyDescent="0.25">
      <c r="A129" s="74" t="s">
        <v>106</v>
      </c>
      <c r="B129" s="75" t="s">
        <v>223</v>
      </c>
      <c r="C129" s="76">
        <f>SUM(C130:C133)</f>
        <v>245328000</v>
      </c>
      <c r="D129" s="76">
        <f t="shared" ref="D129:F129" si="26">SUM(D130:D133)</f>
        <v>245328000</v>
      </c>
      <c r="E129" s="76">
        <f t="shared" si="26"/>
        <v>2400000</v>
      </c>
      <c r="F129" s="76">
        <f t="shared" si="26"/>
        <v>242928000</v>
      </c>
      <c r="G129" s="76"/>
    </row>
    <row r="130" spans="1:7" ht="18.75" x14ac:dyDescent="0.25">
      <c r="A130" s="131" t="s">
        <v>148</v>
      </c>
      <c r="B130" s="132" t="s">
        <v>224</v>
      </c>
      <c r="C130" s="79">
        <v>129600000</v>
      </c>
      <c r="D130" s="79">
        <v>129600000</v>
      </c>
      <c r="E130" s="79"/>
      <c r="F130" s="79">
        <f>D130</f>
        <v>129600000</v>
      </c>
      <c r="G130" s="133"/>
    </row>
    <row r="131" spans="1:7" ht="18.75" x14ac:dyDescent="0.25">
      <c r="A131" s="131" t="s">
        <v>148</v>
      </c>
      <c r="B131" s="134" t="s">
        <v>225</v>
      </c>
      <c r="C131" s="79">
        <v>91728000</v>
      </c>
      <c r="D131" s="135">
        <v>91728000</v>
      </c>
      <c r="E131" s="79"/>
      <c r="F131" s="79">
        <f>D131</f>
        <v>91728000</v>
      </c>
      <c r="G131" s="133"/>
    </row>
    <row r="132" spans="1:7" ht="18.75" x14ac:dyDescent="0.25">
      <c r="A132" s="131" t="s">
        <v>148</v>
      </c>
      <c r="B132" s="132" t="s">
        <v>222</v>
      </c>
      <c r="C132" s="79">
        <v>20000000</v>
      </c>
      <c r="D132" s="79">
        <v>20000000</v>
      </c>
      <c r="E132" s="79">
        <f>D132*10%</f>
        <v>2000000</v>
      </c>
      <c r="F132" s="79">
        <f>D132-E132</f>
        <v>18000000</v>
      </c>
      <c r="G132" s="133"/>
    </row>
    <row r="133" spans="1:7" ht="18.75" x14ac:dyDescent="0.25">
      <c r="A133" s="131" t="s">
        <v>148</v>
      </c>
      <c r="B133" s="132" t="s">
        <v>226</v>
      </c>
      <c r="C133" s="79">
        <v>4000000</v>
      </c>
      <c r="D133" s="79">
        <v>4000000</v>
      </c>
      <c r="E133" s="79">
        <f>D133*10%</f>
        <v>400000</v>
      </c>
      <c r="F133" s="79">
        <f>D133-E133</f>
        <v>3600000</v>
      </c>
      <c r="G133" s="133"/>
    </row>
    <row r="134" spans="1:7" ht="18.75" x14ac:dyDescent="0.25">
      <c r="A134" s="69">
        <v>5</v>
      </c>
      <c r="B134" s="136" t="s">
        <v>227</v>
      </c>
      <c r="C134" s="72">
        <v>27000000</v>
      </c>
      <c r="D134" s="72">
        <f>SUM(D135:D137)</f>
        <v>20000000</v>
      </c>
      <c r="E134" s="72">
        <f>SUM(E135:E137)</f>
        <v>2000000</v>
      </c>
      <c r="F134" s="72">
        <f>SUM(F135:F137)</f>
        <v>18000000</v>
      </c>
      <c r="G134" s="137"/>
    </row>
    <row r="135" spans="1:7" ht="18.75" x14ac:dyDescent="0.25">
      <c r="A135" s="95">
        <v>5.0999999999999996</v>
      </c>
      <c r="B135" s="138" t="s">
        <v>228</v>
      </c>
      <c r="C135" s="76"/>
      <c r="D135" s="76">
        <v>1000000</v>
      </c>
      <c r="E135" s="76">
        <f t="shared" ref="E135:E137" si="27">D135*10%</f>
        <v>100000</v>
      </c>
      <c r="F135" s="76">
        <f t="shared" ref="F135:F136" si="28">D135-E135</f>
        <v>900000</v>
      </c>
      <c r="G135" s="99"/>
    </row>
    <row r="136" spans="1:7" ht="37.5" x14ac:dyDescent="0.25">
      <c r="A136" s="95">
        <v>5.3</v>
      </c>
      <c r="B136" s="139" t="s">
        <v>229</v>
      </c>
      <c r="C136" s="76"/>
      <c r="D136" s="76">
        <v>18000000</v>
      </c>
      <c r="E136" s="76">
        <f t="shared" si="27"/>
        <v>1800000</v>
      </c>
      <c r="F136" s="76">
        <f t="shared" si="28"/>
        <v>16200000</v>
      </c>
      <c r="G136" s="99"/>
    </row>
    <row r="137" spans="1:7" ht="18.75" x14ac:dyDescent="0.25">
      <c r="A137" s="95">
        <v>5.5</v>
      </c>
      <c r="B137" s="139" t="s">
        <v>230</v>
      </c>
      <c r="C137" s="76"/>
      <c r="D137" s="76">
        <v>1000000</v>
      </c>
      <c r="E137" s="76">
        <f t="shared" si="27"/>
        <v>100000</v>
      </c>
      <c r="F137" s="76">
        <f>D137-E137</f>
        <v>900000</v>
      </c>
      <c r="G137" s="99"/>
    </row>
    <row r="138" spans="1:7" ht="18.75" x14ac:dyDescent="0.25">
      <c r="A138" s="69" t="s">
        <v>45</v>
      </c>
      <c r="B138" s="73" t="s">
        <v>231</v>
      </c>
      <c r="C138" s="72">
        <v>165000000</v>
      </c>
      <c r="D138" s="72">
        <f>C138</f>
        <v>165000000</v>
      </c>
      <c r="E138" s="72"/>
      <c r="F138" s="72">
        <f>D138</f>
        <v>165000000</v>
      </c>
      <c r="G138" s="72"/>
    </row>
    <row r="139" spans="1:7" ht="37.5" x14ac:dyDescent="0.25">
      <c r="A139" s="69" t="s">
        <v>49</v>
      </c>
      <c r="B139" s="73" t="s">
        <v>232</v>
      </c>
      <c r="C139" s="72"/>
      <c r="D139" s="72">
        <v>567150441</v>
      </c>
      <c r="E139" s="72"/>
      <c r="F139" s="72">
        <v>567150441</v>
      </c>
      <c r="G139" s="72"/>
    </row>
    <row r="140" spans="1:7" ht="18.75" x14ac:dyDescent="0.25">
      <c r="A140" s="140" t="s">
        <v>61</v>
      </c>
      <c r="B140" s="141" t="s">
        <v>62</v>
      </c>
      <c r="C140" s="141"/>
      <c r="D140" s="142">
        <f>SUM(D141)</f>
        <v>31000000</v>
      </c>
      <c r="E140" s="142"/>
      <c r="F140" s="143">
        <f>D140</f>
        <v>31000000</v>
      </c>
      <c r="G140" s="141"/>
    </row>
    <row r="141" spans="1:7" ht="37.5" x14ac:dyDescent="0.25">
      <c r="A141" s="144">
        <v>1</v>
      </c>
      <c r="B141" s="145" t="s">
        <v>63</v>
      </c>
      <c r="C141" s="145"/>
      <c r="D141" s="146">
        <v>31000000</v>
      </c>
      <c r="E141" s="146"/>
      <c r="F141" s="147">
        <f>D141-E141</f>
        <v>31000000</v>
      </c>
      <c r="G141" s="145"/>
    </row>
    <row r="142" spans="1:7" x14ac:dyDescent="0.25">
      <c r="A142" s="63"/>
      <c r="B142" s="63"/>
      <c r="C142" s="148"/>
      <c r="D142" s="148"/>
      <c r="E142" s="148"/>
      <c r="F142" s="148"/>
    </row>
    <row r="143" spans="1:7" ht="50.25" customHeight="1" x14ac:dyDescent="0.25">
      <c r="A143" s="150" t="s">
        <v>233</v>
      </c>
      <c r="B143" s="150"/>
      <c r="C143" s="150"/>
      <c r="D143" s="150"/>
      <c r="E143" s="150"/>
      <c r="F143" s="150"/>
      <c r="G143" s="150"/>
    </row>
    <row r="144" spans="1:7" x14ac:dyDescent="0.25">
      <c r="A144" s="63"/>
      <c r="B144" s="63"/>
      <c r="C144" s="148"/>
      <c r="D144" s="148"/>
      <c r="E144" s="148"/>
      <c r="F144" s="148"/>
    </row>
    <row r="145" spans="1:6" x14ac:dyDescent="0.25">
      <c r="A145" s="63"/>
      <c r="B145" s="63"/>
      <c r="C145" s="148"/>
      <c r="D145" s="148"/>
      <c r="E145" s="148"/>
      <c r="F145" s="148"/>
    </row>
    <row r="146" spans="1:6" x14ac:dyDescent="0.25">
      <c r="A146" s="63"/>
      <c r="B146" s="63"/>
      <c r="C146" s="148"/>
      <c r="D146" s="148"/>
      <c r="E146" s="148"/>
      <c r="F146" s="148"/>
    </row>
    <row r="147" spans="1:6" x14ac:dyDescent="0.25">
      <c r="A147" s="63"/>
      <c r="B147" s="63"/>
      <c r="C147" s="148"/>
      <c r="D147" s="148"/>
      <c r="E147" s="148"/>
      <c r="F147" s="148"/>
    </row>
    <row r="148" spans="1:6" x14ac:dyDescent="0.25">
      <c r="A148" s="63"/>
      <c r="B148" s="63"/>
      <c r="C148" s="148"/>
      <c r="D148" s="148"/>
      <c r="E148" s="148"/>
      <c r="F148" s="148"/>
    </row>
    <row r="149" spans="1:6" x14ac:dyDescent="0.25">
      <c r="A149" s="63"/>
      <c r="B149" s="63"/>
      <c r="C149" s="148"/>
      <c r="D149" s="148"/>
      <c r="E149" s="148"/>
      <c r="F149" s="148"/>
    </row>
    <row r="150" spans="1:6" x14ac:dyDescent="0.25">
      <c r="A150" s="63"/>
      <c r="B150" s="63"/>
      <c r="C150" s="148"/>
      <c r="D150" s="148"/>
      <c r="E150" s="148"/>
      <c r="F150" s="148"/>
    </row>
    <row r="151" spans="1:6" x14ac:dyDescent="0.25">
      <c r="A151" s="63"/>
      <c r="B151" s="63"/>
      <c r="C151" s="148"/>
      <c r="D151" s="148"/>
      <c r="E151" s="148"/>
      <c r="F151" s="148"/>
    </row>
    <row r="152" spans="1:6" x14ac:dyDescent="0.25">
      <c r="B152" s="151"/>
    </row>
  </sheetData>
  <mergeCells count="6">
    <mergeCell ref="C1:G1"/>
    <mergeCell ref="A2:G2"/>
    <mergeCell ref="A3:G3"/>
    <mergeCell ref="C4:G4"/>
    <mergeCell ref="A6:B6"/>
    <mergeCell ref="A143:G143"/>
  </mergeCells>
  <pageMargins left="0.7" right="0.7" top="0.75" bottom="0.75" header="0.3" footer="0.3"/>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thu</vt:lpstr>
      <vt:lpstr>chi</vt:lpstr>
      <vt:lpstr>chi!Print_Titles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cp:lastPrinted>2024-01-04T08:42:08Z</cp:lastPrinted>
  <dcterms:created xsi:type="dcterms:W3CDTF">2024-01-04T06:40:49Z</dcterms:created>
  <dcterms:modified xsi:type="dcterms:W3CDTF">2024-01-04T09:09:32Z</dcterms:modified>
</cp:coreProperties>
</file>